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9"/>
  <workbookPr defaultThemeVersion="166925"/>
  <mc:AlternateContent xmlns:mc="http://schemas.openxmlformats.org/markup-compatibility/2006">
    <mc:Choice Requires="x15">
      <x15ac:absPath xmlns:x15ac="http://schemas.microsoft.com/office/spreadsheetml/2010/11/ac" url="/Users/jessicasmith/Desktop/Cost Accounting /"/>
    </mc:Choice>
  </mc:AlternateContent>
  <xr:revisionPtr revIDLastSave="0" documentId="13_ncr:1_{57B7FF01-9627-F34A-A824-BB090048A474}" xr6:coauthVersionLast="47" xr6:coauthVersionMax="47" xr10:uidLastSave="{00000000-0000-0000-0000-000000000000}"/>
  <bookViews>
    <workbookView xWindow="3100" yWindow="460" windowWidth="17260" windowHeight="16020" xr2:uid="{7AA62DBF-8713-1840-B1E7-5A744541D417}"/>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6" i="1" l="1"/>
  <c r="C66" i="1" s="1"/>
  <c r="C21" i="1"/>
  <c r="F45" i="1"/>
  <c r="F44" i="1"/>
  <c r="G25" i="1"/>
  <c r="E37" i="1"/>
  <c r="F40" i="1" s="1"/>
  <c r="D9" i="1"/>
  <c r="E8" i="1"/>
  <c r="E10" i="1" s="1"/>
  <c r="D8" i="1"/>
  <c r="G6" i="1"/>
  <c r="D10" i="1" l="1"/>
  <c r="D12" i="1" s="1"/>
  <c r="D14" i="1" s="1"/>
  <c r="H19" i="1" s="1"/>
  <c r="F42" i="1" l="1"/>
  <c r="F43" i="1" s="1"/>
  <c r="F46" i="1" s="1"/>
  <c r="C50" i="1" s="1"/>
  <c r="C51" i="1" s="1"/>
  <c r="C53" i="1" s="1"/>
  <c r="B28" i="1"/>
  <c r="C29" i="1" s="1"/>
  <c r="H20" i="1"/>
  <c r="C54" i="1" l="1"/>
  <c r="B72" i="1"/>
  <c r="C73" i="1" s="1"/>
  <c r="C55" i="1"/>
  <c r="C59" i="1" s="1"/>
  <c r="C60" i="1" s="1"/>
  <c r="C67" i="1" s="1"/>
</calcChain>
</file>

<file path=xl/sharedStrings.xml><?xml version="1.0" encoding="utf-8"?>
<sst xmlns="http://schemas.openxmlformats.org/spreadsheetml/2006/main" count="88" uniqueCount="79">
  <si>
    <t xml:space="preserve"> T-accounts </t>
  </si>
  <si>
    <t xml:space="preserve">Raw Materials </t>
  </si>
  <si>
    <t xml:space="preserve">Beg. </t>
  </si>
  <si>
    <t>Purchases</t>
  </si>
  <si>
    <t>End</t>
  </si>
  <si>
    <t>DM</t>
  </si>
  <si>
    <t>WIP</t>
  </si>
  <si>
    <t>Beg.</t>
  </si>
  <si>
    <t xml:space="preserve">Indirect Material </t>
  </si>
  <si>
    <t xml:space="preserve">Indirect Labour </t>
  </si>
  <si>
    <t>Factory Rent</t>
  </si>
  <si>
    <t>Factory Equipment Depreciation</t>
  </si>
  <si>
    <t xml:space="preserve">Factory Utilities -Electricity </t>
  </si>
  <si>
    <t xml:space="preserve">Factory Maintenance </t>
  </si>
  <si>
    <t>Direct Materials:</t>
  </si>
  <si>
    <t xml:space="preserve">Raw materials inventory, Opening </t>
  </si>
  <si>
    <t xml:space="preserve">Add: Purchases of raw materials </t>
  </si>
  <si>
    <t xml:space="preserve">Raw materials available for use </t>
  </si>
  <si>
    <t>Deduct: Raw materials inventory, Closing</t>
  </si>
  <si>
    <t>Less: indirect material</t>
  </si>
  <si>
    <t xml:space="preserve">Direct Labour </t>
  </si>
  <si>
    <t xml:space="preserve">Raw materials used in production </t>
  </si>
  <si>
    <t xml:space="preserve">Budgeted </t>
  </si>
  <si>
    <t>Estimated total MOH</t>
  </si>
  <si>
    <t xml:space="preserve">Actual </t>
  </si>
  <si>
    <t>Actual OH</t>
  </si>
  <si>
    <t xml:space="preserve">Shipping </t>
  </si>
  <si>
    <t>Estimated total manufacturing overhead costs</t>
  </si>
  <si>
    <t>Estimated direct labour cost</t>
  </si>
  <si>
    <t>Predetermined rate</t>
  </si>
  <si>
    <t xml:space="preserve">Actual direct labour costs </t>
  </si>
  <si>
    <t xml:space="preserve">Manufacturing overhead applied </t>
  </si>
  <si>
    <t>Finished Goods</t>
  </si>
  <si>
    <t>COGM</t>
  </si>
  <si>
    <t>MOH</t>
  </si>
  <si>
    <t>Indirect material</t>
  </si>
  <si>
    <t>Indirect labour</t>
  </si>
  <si>
    <t>Factory Equip Dep</t>
  </si>
  <si>
    <t xml:space="preserve">Factory Rent </t>
  </si>
  <si>
    <t>Factory Main</t>
  </si>
  <si>
    <t>Manufacturing overhead applied</t>
  </si>
  <si>
    <t>Factory - Utilites</t>
  </si>
  <si>
    <t>DL</t>
  </si>
  <si>
    <t>Total manufacturing costs</t>
  </si>
  <si>
    <t xml:space="preserve">Add: Work in process inventory, opening </t>
  </si>
  <si>
    <t xml:space="preserve">Deduct: Work in process inventory, ending </t>
  </si>
  <si>
    <t>moved to indirect materials</t>
  </si>
  <si>
    <t>raw materials used</t>
  </si>
  <si>
    <t>COGS</t>
  </si>
  <si>
    <t xml:space="preserve">Finished good inventory, Beginning </t>
  </si>
  <si>
    <t xml:space="preserve">Goods available for sale </t>
  </si>
  <si>
    <t xml:space="preserve">Deduct: Fisnished goods inventory, Ending </t>
  </si>
  <si>
    <t>Add: underapplied manufacturing overheads</t>
  </si>
  <si>
    <t>Adjusted Cost of Goods Sold</t>
  </si>
  <si>
    <t xml:space="preserve">Income Statement </t>
  </si>
  <si>
    <t>Sales</t>
  </si>
  <si>
    <t>Cost of Goods Sold</t>
  </si>
  <si>
    <t xml:space="preserve">Gross Margin </t>
  </si>
  <si>
    <t>Selling and administrative expenses:</t>
  </si>
  <si>
    <t>Sales and marketing salaries</t>
  </si>
  <si>
    <t>Sales commissions</t>
  </si>
  <si>
    <t xml:space="preserve">Advertising </t>
  </si>
  <si>
    <t>Shipping</t>
  </si>
  <si>
    <t>Utilities Expense</t>
  </si>
  <si>
    <t>Operating income</t>
  </si>
  <si>
    <t>The options the company can use is the write-off method or a proration method based on ending balances in COGS, finshed goods and wip</t>
  </si>
  <si>
    <t>The write-off method can be used, this method is the most used because it is the simplest</t>
  </si>
  <si>
    <t>Journal Entry:</t>
  </si>
  <si>
    <t>Dr. COGS</t>
  </si>
  <si>
    <t xml:space="preserve">                  Cr. MOH</t>
  </si>
  <si>
    <t>Personal Ethics Statement</t>
  </si>
  <si>
    <t>Individual Assignment:</t>
  </si>
  <si>
    <t>By signing this Statement, I am attesting to the fact that I have reviewed the entirety of my attached work and that I have applied all the appropriate rules of quotation and referencing in use at the Telfer School of Management at the University of Ottawa, as well as adhered to the fraud policies outlined in the Academic Regulations in the University’s Undergraduate Studies Calendar Academic Fraud Webpage.</t>
  </si>
  <si>
    <t xml:space="preserve">______________________________  </t>
  </si>
  <si>
    <t xml:space="preserve">Signature </t>
  </si>
  <si>
    <t>Date</t>
  </si>
  <si>
    <t>Last Name (print), First Name (print)</t>
  </si>
  <si>
    <t>Student Number</t>
  </si>
  <si>
    <t>Smith, Jessica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</si>
</sst>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43" formatCode="_(* #,##0.00_);_(* \(#,##0.00\);_(* &quot;-&quot;??_);_(@_)"/>
  </numFmts>
  <fonts count="9" x14ac:knownFonts="1">
    <font>
      <sz val="12"/>
      <color theme="1"/>
      <name val="Calibri"/>
      <family val="2"/>
      <scheme val="minor"/>
    </font>
    <font>
      <sz val="12"/>
      <color theme="1"/>
      <name val="Calibri"/>
      <family val="2"/>
      <scheme val="minor"/>
    </font>
    <font>
      <b/>
      <sz val="12"/>
      <color theme="1"/>
      <name val="Calibri"/>
      <family val="2"/>
      <scheme val="minor"/>
    </font>
    <font>
      <u/>
      <sz val="12"/>
      <color theme="1"/>
      <name val="Calibri"/>
      <family val="2"/>
      <scheme val="minor"/>
    </font>
    <font>
      <b/>
      <sz val="18"/>
      <color theme="1"/>
      <name val="Calibri"/>
      <family val="2"/>
      <scheme val="minor"/>
    </font>
    <font>
      <sz val="12"/>
      <color theme="1"/>
      <name val="Calibri Light"/>
      <family val="2"/>
    </font>
    <font>
      <b/>
      <sz val="12"/>
      <color theme="1"/>
      <name val="Calibri Light"/>
      <family val="2"/>
    </font>
    <font>
      <sz val="10"/>
      <color theme="1"/>
      <name val="Calibri Light"/>
      <family val="2"/>
    </font>
    <font>
      <u/>
      <sz val="12"/>
      <color theme="10"/>
      <name val="Calibri"/>
      <family val="2"/>
      <scheme val="minor"/>
    </font>
  </fonts>
  <fills count="2">
    <fill>
      <patternFill patternType="none"/>
    </fill>
    <fill>
      <patternFill patternType="gray125"/>
    </fill>
  </fills>
  <borders count="5">
    <border>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Alignment="0" applyProtection="0"/>
  </cellStyleXfs>
  <cellXfs count="31">
    <xf numFmtId="0" fontId="0" fillId="0" borderId="0" xfId="0"/>
    <xf numFmtId="0" fontId="2" fillId="0" borderId="0" xfId="0" applyFont="1"/>
    <xf numFmtId="0" fontId="2" fillId="0" borderId="1" xfId="0" applyFont="1" applyBorder="1"/>
    <xf numFmtId="0" fontId="3" fillId="0" borderId="1" xfId="0" applyFont="1" applyBorder="1"/>
    <xf numFmtId="0" fontId="0" fillId="0" borderId="1" xfId="0" applyBorder="1"/>
    <xf numFmtId="43" fontId="0" fillId="0" borderId="3" xfId="1" applyNumberFormat="1" applyFont="1" applyBorder="1"/>
    <xf numFmtId="43" fontId="0" fillId="0" borderId="1" xfId="1" applyNumberFormat="1" applyFont="1" applyBorder="1"/>
    <xf numFmtId="43" fontId="0" fillId="0" borderId="3" xfId="0" applyNumberFormat="1" applyBorder="1"/>
    <xf numFmtId="43" fontId="0" fillId="0" borderId="4" xfId="1" applyNumberFormat="1" applyFont="1" applyBorder="1"/>
    <xf numFmtId="43" fontId="0" fillId="0" borderId="0" xfId="0" applyNumberFormat="1"/>
    <xf numFmtId="0" fontId="0" fillId="0" borderId="0" xfId="0" applyBorder="1"/>
    <xf numFmtId="43" fontId="0" fillId="0" borderId="2" xfId="0" applyNumberFormat="1" applyBorder="1"/>
    <xf numFmtId="0" fontId="2" fillId="0" borderId="0" xfId="0" applyFont="1" applyBorder="1"/>
    <xf numFmtId="0" fontId="3" fillId="0" borderId="0" xfId="0" applyFont="1" applyBorder="1"/>
    <xf numFmtId="43" fontId="0" fillId="0" borderId="0" xfId="1" applyNumberFormat="1" applyFont="1" applyBorder="1"/>
    <xf numFmtId="43" fontId="0" fillId="0" borderId="0" xfId="0" applyNumberFormat="1" applyBorder="1"/>
    <xf numFmtId="0" fontId="2" fillId="0" borderId="0" xfId="0" applyFont="1" applyFill="1" applyBorder="1"/>
    <xf numFmtId="43" fontId="0" fillId="0" borderId="1" xfId="0" applyNumberFormat="1" applyBorder="1"/>
    <xf numFmtId="0" fontId="2" fillId="0" borderId="0" xfId="0" applyFont="1" applyAlignment="1">
      <alignment wrapText="1"/>
    </xf>
    <xf numFmtId="43" fontId="0" fillId="0" borderId="0" xfId="0" applyNumberFormat="1" applyFill="1" applyBorder="1"/>
    <xf numFmtId="43" fontId="0" fillId="0" borderId="1" xfId="0" applyNumberFormat="1" applyFill="1" applyBorder="1"/>
    <xf numFmtId="43" fontId="2" fillId="0" borderId="1" xfId="0" applyNumberFormat="1" applyFont="1" applyBorder="1"/>
    <xf numFmtId="43" fontId="0" fillId="0" borderId="4" xfId="0" applyNumberFormat="1" applyBorder="1"/>
    <xf numFmtId="43" fontId="0" fillId="0" borderId="0" xfId="0" applyNumberFormat="1" applyFont="1"/>
    <xf numFmtId="43" fontId="2" fillId="0" borderId="0" xfId="0" applyNumberFormat="1" applyFont="1"/>
    <xf numFmtId="0" fontId="4" fillId="0" borderId="0" xfId="0" applyFont="1" applyAlignment="1">
      <alignment vertical="center"/>
    </xf>
    <xf numFmtId="0" fontId="6" fillId="0" borderId="0" xfId="0" applyFont="1" applyAlignment="1">
      <alignment vertical="center"/>
    </xf>
    <xf numFmtId="0" fontId="8" fillId="0" borderId="0" xfId="2" applyAlignment="1">
      <alignment horizontal="justify" vertical="center"/>
    </xf>
    <xf numFmtId="0" fontId="5" fillId="0" borderId="0" xfId="0" applyFont="1" applyAlignment="1">
      <alignment vertical="center"/>
    </xf>
    <xf numFmtId="0" fontId="7" fillId="0" borderId="0" xfId="0" applyFont="1" applyAlignment="1">
      <alignment vertical="center"/>
    </xf>
    <xf numFmtId="15" fontId="5" fillId="0" borderId="0" xfId="0" applyNumberFormat="1" applyFont="1" applyAlignment="1">
      <alignment vertical="center"/>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78</xdr:row>
      <xdr:rowOff>139700</xdr:rowOff>
    </xdr:from>
    <xdr:to>
      <xdr:col>0</xdr:col>
      <xdr:colOff>1638300</xdr:colOff>
      <xdr:row>80</xdr:row>
      <xdr:rowOff>127160</xdr:rowOff>
    </xdr:to>
    <xdr:pic>
      <xdr:nvPicPr>
        <xdr:cNvPr id="2" name="Picture 1">
          <a:extLst>
            <a:ext uri="{FF2B5EF4-FFF2-40B4-BE49-F238E27FC236}">
              <a16:creationId xmlns:a16="http://schemas.microsoft.com/office/drawing/2014/main" id="{74787D33-5B4F-4648-98D4-82425556781F}"/>
            </a:ext>
          </a:extLst>
        </xdr:cNvPr>
        <xdr:cNvPicPr>
          <a:picLocks noChangeAspect="1"/>
        </xdr:cNvPicPr>
      </xdr:nvPicPr>
      <xdr:blipFill>
        <a:blip xmlns:r="http://schemas.openxmlformats.org/officeDocument/2006/relationships" r:embed="rId1"/>
        <a:stretch>
          <a:fillRect/>
        </a:stretch>
      </xdr:blipFill>
      <xdr:spPr>
        <a:xfrm>
          <a:off x="101600" y="18491200"/>
          <a:ext cx="1536700" cy="39386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www.uottawa.ca/vice-president-academic/academic-integrit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CB7EF-1213-274E-A6E9-37D25415EC96}">
  <dimension ref="A1:I84"/>
  <sheetViews>
    <sheetView tabSelected="1" topLeftCell="A70" workbookViewId="0">
      <selection activeCell="A76" sqref="A76:B84"/>
    </sheetView>
  </sheetViews>
  <sheetFormatPr baseColWidth="10" defaultRowHeight="16" x14ac:dyDescent="0.2"/>
  <cols>
    <col min="1" max="1" width="41.5" customWidth="1"/>
    <col min="2" max="2" width="12.5" bestFit="1" customWidth="1"/>
    <col min="3" max="3" width="14.5" customWidth="1"/>
    <col min="4" max="4" width="15.33203125" customWidth="1"/>
    <col min="5" max="5" width="13.5" customWidth="1"/>
    <col min="6" max="6" width="18.83203125" customWidth="1"/>
    <col min="7" max="8" width="11.5" bestFit="1" customWidth="1"/>
    <col min="9" max="9" width="16" customWidth="1"/>
  </cols>
  <sheetData>
    <row r="1" spans="1:9" x14ac:dyDescent="0.2">
      <c r="A1" s="1"/>
      <c r="D1" s="1" t="s">
        <v>22</v>
      </c>
      <c r="E1" s="1" t="s">
        <v>24</v>
      </c>
    </row>
    <row r="2" spans="1:9" ht="33" customHeight="1" x14ac:dyDescent="0.2">
      <c r="A2" s="1"/>
      <c r="D2" s="18" t="s">
        <v>23</v>
      </c>
      <c r="E2" s="1" t="s">
        <v>25</v>
      </c>
    </row>
    <row r="3" spans="1:9" x14ac:dyDescent="0.2">
      <c r="A3" s="1" t="s">
        <v>8</v>
      </c>
      <c r="D3" s="9">
        <v>20000</v>
      </c>
      <c r="E3" s="9">
        <v>20000</v>
      </c>
    </row>
    <row r="4" spans="1:9" x14ac:dyDescent="0.2">
      <c r="A4" s="12" t="s">
        <v>9</v>
      </c>
      <c r="B4" s="13"/>
      <c r="C4" s="13"/>
      <c r="D4" s="15">
        <v>80000</v>
      </c>
      <c r="E4" s="15">
        <v>85000</v>
      </c>
      <c r="F4" s="12"/>
      <c r="G4" s="10"/>
      <c r="H4" s="10"/>
      <c r="I4" s="10"/>
    </row>
    <row r="5" spans="1:9" x14ac:dyDescent="0.2">
      <c r="A5" s="12" t="s">
        <v>11</v>
      </c>
      <c r="B5" s="14"/>
      <c r="C5" s="10"/>
      <c r="D5" s="15">
        <v>72000</v>
      </c>
      <c r="E5" s="15">
        <v>72000</v>
      </c>
      <c r="F5" s="10"/>
      <c r="G5" s="15"/>
      <c r="H5" s="10"/>
      <c r="I5" s="10"/>
    </row>
    <row r="6" spans="1:9" x14ac:dyDescent="0.2">
      <c r="A6" s="16" t="s">
        <v>10</v>
      </c>
      <c r="B6" s="14"/>
      <c r="C6" s="15"/>
      <c r="D6" s="19">
        <v>10000</v>
      </c>
      <c r="E6" s="19">
        <v>23000</v>
      </c>
      <c r="F6" s="10"/>
      <c r="G6" s="15">
        <f>B7</f>
        <v>0</v>
      </c>
      <c r="H6" s="10"/>
      <c r="I6" s="10"/>
    </row>
    <row r="7" spans="1:9" x14ac:dyDescent="0.2">
      <c r="A7" s="16" t="s">
        <v>13</v>
      </c>
      <c r="B7" s="14"/>
      <c r="C7" s="14"/>
      <c r="D7" s="19">
        <v>64000</v>
      </c>
      <c r="E7" s="19">
        <v>40000</v>
      </c>
      <c r="F7" s="10"/>
      <c r="G7" s="10"/>
      <c r="H7" s="10"/>
      <c r="I7" s="10"/>
    </row>
    <row r="8" spans="1:9" x14ac:dyDescent="0.2">
      <c r="A8" s="16" t="s">
        <v>12</v>
      </c>
      <c r="B8" s="15"/>
      <c r="C8" s="10"/>
      <c r="D8" s="19">
        <f>200000*0.9</f>
        <v>180000</v>
      </c>
      <c r="E8" s="15">
        <f>180000*0.9</f>
        <v>162000</v>
      </c>
      <c r="F8" s="10"/>
      <c r="G8" s="10"/>
      <c r="H8" s="10"/>
      <c r="I8" s="10"/>
    </row>
    <row r="9" spans="1:9" x14ac:dyDescent="0.2">
      <c r="A9" s="1" t="s">
        <v>26</v>
      </c>
      <c r="D9" s="17">
        <f>20000*0.2</f>
        <v>4000</v>
      </c>
      <c r="E9" s="20">
        <v>0</v>
      </c>
    </row>
    <row r="10" spans="1:9" x14ac:dyDescent="0.2">
      <c r="A10" s="1" t="s">
        <v>27</v>
      </c>
      <c r="D10" s="9">
        <f>SUM(D3:D9)</f>
        <v>430000</v>
      </c>
      <c r="E10" s="9">
        <f>SUM(E3:E9)</f>
        <v>402000</v>
      </c>
    </row>
    <row r="11" spans="1:9" x14ac:dyDescent="0.2">
      <c r="A11" s="1" t="s">
        <v>28</v>
      </c>
      <c r="D11" s="9">
        <v>200000</v>
      </c>
    </row>
    <row r="12" spans="1:9" x14ac:dyDescent="0.2">
      <c r="A12" s="1" t="s">
        <v>29</v>
      </c>
      <c r="B12" s="9"/>
      <c r="D12" s="9">
        <f>D10/D11</f>
        <v>2.15</v>
      </c>
    </row>
    <row r="13" spans="1:9" x14ac:dyDescent="0.2">
      <c r="A13" s="1" t="s">
        <v>30</v>
      </c>
      <c r="D13" s="9">
        <v>170000</v>
      </c>
    </row>
    <row r="14" spans="1:9" ht="17" customHeight="1" x14ac:dyDescent="0.2">
      <c r="A14" s="1" t="s">
        <v>31</v>
      </c>
      <c r="D14" s="9">
        <f>D13*D12</f>
        <v>365500</v>
      </c>
    </row>
    <row r="16" spans="1:9" x14ac:dyDescent="0.2">
      <c r="A16" s="1" t="s">
        <v>0</v>
      </c>
    </row>
    <row r="18" spans="1:9" x14ac:dyDescent="0.2">
      <c r="A18" s="2" t="s">
        <v>1</v>
      </c>
      <c r="B18" s="3"/>
      <c r="C18" s="3"/>
      <c r="D18" s="4"/>
      <c r="F18" s="2" t="s">
        <v>34</v>
      </c>
      <c r="G18" s="4"/>
      <c r="H18" s="4"/>
      <c r="I18" s="4"/>
    </row>
    <row r="19" spans="1:9" x14ac:dyDescent="0.2">
      <c r="A19" s="9" t="s">
        <v>2</v>
      </c>
      <c r="B19" s="5">
        <v>10000</v>
      </c>
      <c r="C19" s="9"/>
      <c r="D19" s="9"/>
      <c r="E19" s="9"/>
      <c r="F19" s="9" t="s">
        <v>35</v>
      </c>
      <c r="G19" s="11">
        <v>20000</v>
      </c>
      <c r="H19" s="9">
        <f>D14</f>
        <v>365500</v>
      </c>
      <c r="I19" s="9" t="s">
        <v>40</v>
      </c>
    </row>
    <row r="20" spans="1:9" x14ac:dyDescent="0.2">
      <c r="A20" s="9" t="s">
        <v>3</v>
      </c>
      <c r="B20" s="5">
        <v>200000</v>
      </c>
      <c r="C20" s="9">
        <v>20000</v>
      </c>
      <c r="D20" s="9" t="s">
        <v>46</v>
      </c>
      <c r="E20" s="9"/>
      <c r="F20" s="9" t="s">
        <v>36</v>
      </c>
      <c r="G20" s="7">
        <v>85000</v>
      </c>
      <c r="H20" s="9">
        <f>E10-H19</f>
        <v>36500</v>
      </c>
      <c r="I20" s="9"/>
    </row>
    <row r="21" spans="1:9" x14ac:dyDescent="0.2">
      <c r="A21" s="9"/>
      <c r="B21" s="8"/>
      <c r="C21" s="6">
        <f>B19+B20-C20-B22</f>
        <v>170000</v>
      </c>
      <c r="D21" s="9" t="s">
        <v>47</v>
      </c>
      <c r="E21" s="9"/>
      <c r="F21" s="9" t="s">
        <v>37</v>
      </c>
      <c r="G21" s="7">
        <v>72000</v>
      </c>
      <c r="H21" s="9"/>
      <c r="I21" s="9"/>
    </row>
    <row r="22" spans="1:9" x14ac:dyDescent="0.2">
      <c r="A22" s="9" t="s">
        <v>4</v>
      </c>
      <c r="B22" s="7">
        <v>20000</v>
      </c>
      <c r="C22" s="9"/>
      <c r="D22" s="9"/>
      <c r="E22" s="9"/>
      <c r="F22" s="9" t="s">
        <v>38</v>
      </c>
      <c r="G22" s="7">
        <v>23000</v>
      </c>
      <c r="H22" s="9"/>
      <c r="I22" s="9"/>
    </row>
    <row r="23" spans="1:9" x14ac:dyDescent="0.2">
      <c r="A23" s="9"/>
      <c r="B23" s="9"/>
      <c r="C23" s="9"/>
      <c r="D23" s="9"/>
      <c r="E23" s="9"/>
      <c r="F23" s="9" t="s">
        <v>39</v>
      </c>
      <c r="G23" s="7">
        <v>40000</v>
      </c>
      <c r="H23" s="9"/>
      <c r="I23" s="9"/>
    </row>
    <row r="24" spans="1:9" x14ac:dyDescent="0.2">
      <c r="A24" s="21" t="s">
        <v>6</v>
      </c>
      <c r="B24" s="17"/>
      <c r="C24" s="17"/>
      <c r="D24" s="17"/>
      <c r="E24" s="9"/>
      <c r="F24" s="9" t="s">
        <v>41</v>
      </c>
      <c r="G24" s="22">
        <v>162000</v>
      </c>
      <c r="H24" s="17"/>
      <c r="I24" s="9"/>
    </row>
    <row r="25" spans="1:9" x14ac:dyDescent="0.2">
      <c r="A25" s="23" t="s">
        <v>7</v>
      </c>
      <c r="B25" s="11">
        <v>90000</v>
      </c>
      <c r="C25" s="9"/>
      <c r="D25" s="9"/>
      <c r="E25" s="9"/>
      <c r="F25" s="9"/>
      <c r="G25" s="9">
        <f>SUM(G19:G24)</f>
        <v>402000</v>
      </c>
      <c r="H25" s="9"/>
      <c r="I25" s="9"/>
    </row>
    <row r="26" spans="1:9" x14ac:dyDescent="0.2">
      <c r="A26" s="23" t="s">
        <v>42</v>
      </c>
      <c r="B26" s="7">
        <v>170000</v>
      </c>
      <c r="C26" s="9"/>
      <c r="D26" s="9"/>
      <c r="E26" s="9"/>
      <c r="F26" s="15"/>
      <c r="G26" s="15"/>
      <c r="H26" s="15"/>
      <c r="I26" s="9"/>
    </row>
    <row r="27" spans="1:9" x14ac:dyDescent="0.2">
      <c r="A27" s="23" t="s">
        <v>5</v>
      </c>
      <c r="B27" s="7">
        <v>170000</v>
      </c>
      <c r="C27" s="9"/>
      <c r="D27" s="9"/>
      <c r="E27" s="9"/>
      <c r="F27" s="21" t="s">
        <v>32</v>
      </c>
      <c r="G27" s="17"/>
      <c r="H27" s="17"/>
      <c r="I27" s="17"/>
    </row>
    <row r="28" spans="1:9" x14ac:dyDescent="0.2">
      <c r="A28" s="23" t="s">
        <v>34</v>
      </c>
      <c r="B28" s="7">
        <f>H19</f>
        <v>365500</v>
      </c>
      <c r="C28" s="9"/>
      <c r="D28" s="9"/>
      <c r="E28" s="9"/>
      <c r="F28" s="19" t="s">
        <v>7</v>
      </c>
      <c r="G28" s="15">
        <v>57000</v>
      </c>
      <c r="H28" s="15"/>
      <c r="I28" s="9"/>
    </row>
    <row r="29" spans="1:9" x14ac:dyDescent="0.2">
      <c r="A29" s="9"/>
      <c r="B29" s="22"/>
      <c r="C29" s="17">
        <f>B25+B26+B27+B28-B30</f>
        <v>735500</v>
      </c>
      <c r="D29" s="9" t="s">
        <v>33</v>
      </c>
      <c r="E29" s="9"/>
      <c r="F29" s="15"/>
      <c r="G29" s="15"/>
      <c r="H29" s="15"/>
      <c r="I29" s="9"/>
    </row>
    <row r="30" spans="1:9" x14ac:dyDescent="0.2">
      <c r="A30" s="23" t="s">
        <v>4</v>
      </c>
      <c r="B30" s="7">
        <v>60000</v>
      </c>
      <c r="C30" s="9"/>
      <c r="D30" s="9"/>
      <c r="E30" s="9"/>
      <c r="F30" s="15" t="s">
        <v>4</v>
      </c>
      <c r="G30" s="15">
        <v>67000</v>
      </c>
      <c r="H30" s="15"/>
      <c r="I30" s="9"/>
    </row>
    <row r="31" spans="1:9" x14ac:dyDescent="0.2">
      <c r="A31" s="9"/>
      <c r="B31" s="9"/>
      <c r="C31" s="9"/>
      <c r="D31" s="9"/>
      <c r="E31" s="9"/>
      <c r="F31" s="15"/>
      <c r="G31" s="15"/>
      <c r="H31" s="15"/>
      <c r="I31" s="9"/>
    </row>
    <row r="32" spans="1:9" x14ac:dyDescent="0.2">
      <c r="A32" s="9"/>
      <c r="B32" s="9"/>
      <c r="C32" s="9"/>
      <c r="D32" s="9"/>
      <c r="E32" s="9"/>
      <c r="F32" s="9"/>
      <c r="G32" s="9"/>
      <c r="H32" s="9"/>
      <c r="I32" s="9"/>
    </row>
    <row r="33" spans="1:9" x14ac:dyDescent="0.2">
      <c r="A33" s="24" t="s">
        <v>33</v>
      </c>
      <c r="B33" s="9"/>
      <c r="C33" s="9"/>
      <c r="D33" s="9"/>
      <c r="E33" s="9"/>
      <c r="F33" s="9"/>
      <c r="G33" s="9"/>
      <c r="H33" s="9"/>
      <c r="I33" s="9"/>
    </row>
    <row r="34" spans="1:9" x14ac:dyDescent="0.2">
      <c r="A34" s="9" t="s">
        <v>14</v>
      </c>
      <c r="B34" s="9"/>
      <c r="C34" s="9"/>
      <c r="D34" s="9"/>
      <c r="E34" s="9"/>
      <c r="F34" s="9"/>
      <c r="G34" s="9"/>
      <c r="H34" s="9"/>
      <c r="I34" s="9"/>
    </row>
    <row r="35" spans="1:9" x14ac:dyDescent="0.2">
      <c r="A35" s="9"/>
      <c r="B35" s="9" t="s">
        <v>15</v>
      </c>
      <c r="C35" s="9"/>
      <c r="D35" s="9"/>
      <c r="E35" s="9">
        <v>10000</v>
      </c>
      <c r="F35" s="9"/>
      <c r="G35" s="9"/>
      <c r="H35" s="9"/>
      <c r="I35" s="9"/>
    </row>
    <row r="36" spans="1:9" x14ac:dyDescent="0.2">
      <c r="A36" s="9"/>
      <c r="B36" s="9" t="s">
        <v>16</v>
      </c>
      <c r="C36" s="9"/>
      <c r="D36" s="9"/>
      <c r="E36" s="17">
        <v>200000</v>
      </c>
      <c r="F36" s="9"/>
      <c r="G36" s="9"/>
      <c r="H36" s="9"/>
      <c r="I36" s="9"/>
    </row>
    <row r="37" spans="1:9" x14ac:dyDescent="0.2">
      <c r="A37" s="9"/>
      <c r="B37" s="9" t="s">
        <v>17</v>
      </c>
      <c r="C37" s="9"/>
      <c r="D37" s="9"/>
      <c r="E37" s="9">
        <f>E36+E35</f>
        <v>210000</v>
      </c>
      <c r="F37" s="9"/>
      <c r="G37" s="9"/>
      <c r="H37" s="9"/>
      <c r="I37" s="9"/>
    </row>
    <row r="38" spans="1:9" x14ac:dyDescent="0.2">
      <c r="A38" s="9"/>
      <c r="B38" s="9" t="s">
        <v>18</v>
      </c>
      <c r="C38" s="9"/>
      <c r="D38" s="9"/>
      <c r="E38" s="9">
        <v>-20000</v>
      </c>
      <c r="F38" s="9"/>
      <c r="G38" s="9"/>
      <c r="H38" s="9"/>
      <c r="I38" s="9"/>
    </row>
    <row r="39" spans="1:9" x14ac:dyDescent="0.2">
      <c r="A39" s="9"/>
      <c r="B39" s="9" t="s">
        <v>19</v>
      </c>
      <c r="C39" s="9"/>
      <c r="D39" s="9"/>
      <c r="E39" s="9">
        <v>-20000</v>
      </c>
      <c r="F39" s="9"/>
      <c r="G39" s="9"/>
      <c r="H39" s="9"/>
      <c r="I39" s="9"/>
    </row>
    <row r="40" spans="1:9" x14ac:dyDescent="0.2">
      <c r="A40" s="9"/>
      <c r="B40" s="9" t="s">
        <v>21</v>
      </c>
      <c r="C40" s="9"/>
      <c r="D40" s="9"/>
      <c r="E40" s="9"/>
      <c r="F40" s="9">
        <f>E37+E38+E39</f>
        <v>170000</v>
      </c>
      <c r="G40" s="9"/>
      <c r="H40" s="9"/>
      <c r="I40" s="9"/>
    </row>
    <row r="41" spans="1:9" x14ac:dyDescent="0.2">
      <c r="A41" s="9" t="s">
        <v>20</v>
      </c>
      <c r="B41" s="9"/>
      <c r="C41" s="9"/>
      <c r="D41" s="9"/>
      <c r="E41" s="9"/>
      <c r="F41" s="9">
        <v>170000</v>
      </c>
      <c r="G41" s="9"/>
      <c r="H41" s="9"/>
      <c r="I41" s="9"/>
    </row>
    <row r="42" spans="1:9" x14ac:dyDescent="0.2">
      <c r="A42" t="s">
        <v>40</v>
      </c>
      <c r="F42" s="17">
        <f>H19</f>
        <v>365500</v>
      </c>
    </row>
    <row r="43" spans="1:9" x14ac:dyDescent="0.2">
      <c r="A43" t="s">
        <v>43</v>
      </c>
      <c r="F43" s="9">
        <f>F40+F41+F42</f>
        <v>705500</v>
      </c>
    </row>
    <row r="44" spans="1:9" x14ac:dyDescent="0.2">
      <c r="A44" s="9" t="s">
        <v>44</v>
      </c>
      <c r="F44" s="9">
        <f>B25</f>
        <v>90000</v>
      </c>
    </row>
    <row r="45" spans="1:9" x14ac:dyDescent="0.2">
      <c r="A45" s="9" t="s">
        <v>45</v>
      </c>
      <c r="F45" s="9">
        <f>B30</f>
        <v>60000</v>
      </c>
    </row>
    <row r="46" spans="1:9" x14ac:dyDescent="0.2">
      <c r="A46" s="9" t="s">
        <v>33</v>
      </c>
      <c r="F46" s="9">
        <f>F43+F44-F45</f>
        <v>735500</v>
      </c>
    </row>
    <row r="48" spans="1:9" x14ac:dyDescent="0.2">
      <c r="A48" s="24" t="s">
        <v>48</v>
      </c>
    </row>
    <row r="49" spans="1:3" x14ac:dyDescent="0.2">
      <c r="A49" s="9" t="s">
        <v>49</v>
      </c>
      <c r="C49" s="9">
        <v>57000</v>
      </c>
    </row>
    <row r="50" spans="1:3" x14ac:dyDescent="0.2">
      <c r="A50" s="9" t="s">
        <v>33</v>
      </c>
      <c r="C50" s="17">
        <f>F46</f>
        <v>735500</v>
      </c>
    </row>
    <row r="51" spans="1:3" x14ac:dyDescent="0.2">
      <c r="A51" s="9" t="s">
        <v>50</v>
      </c>
      <c r="C51" s="9">
        <f>C50+C49</f>
        <v>792500</v>
      </c>
    </row>
    <row r="52" spans="1:3" x14ac:dyDescent="0.2">
      <c r="A52" s="9" t="s">
        <v>51</v>
      </c>
      <c r="C52" s="17">
        <v>67000</v>
      </c>
    </row>
    <row r="53" spans="1:3" x14ac:dyDescent="0.2">
      <c r="A53" s="9" t="s">
        <v>48</v>
      </c>
      <c r="C53" s="9">
        <f>C51-C52</f>
        <v>725500</v>
      </c>
    </row>
    <row r="54" spans="1:3" x14ac:dyDescent="0.2">
      <c r="A54" s="9" t="s">
        <v>52</v>
      </c>
      <c r="C54" s="17">
        <f>H20</f>
        <v>36500</v>
      </c>
    </row>
    <row r="55" spans="1:3" x14ac:dyDescent="0.2">
      <c r="A55" s="9" t="s">
        <v>53</v>
      </c>
      <c r="C55" s="9">
        <f>C53+C54</f>
        <v>762000</v>
      </c>
    </row>
    <row r="57" spans="1:3" x14ac:dyDescent="0.2">
      <c r="A57" s="1" t="s">
        <v>54</v>
      </c>
    </row>
    <row r="58" spans="1:3" x14ac:dyDescent="0.2">
      <c r="A58" s="9" t="s">
        <v>55</v>
      </c>
      <c r="B58" s="9"/>
      <c r="C58" s="9">
        <v>1500000</v>
      </c>
    </row>
    <row r="59" spans="1:3" x14ac:dyDescent="0.2">
      <c r="A59" s="9" t="s">
        <v>56</v>
      </c>
      <c r="B59" s="9"/>
      <c r="C59" s="9">
        <f>C55</f>
        <v>762000</v>
      </c>
    </row>
    <row r="60" spans="1:3" x14ac:dyDescent="0.2">
      <c r="A60" s="9" t="s">
        <v>57</v>
      </c>
      <c r="B60" s="9"/>
      <c r="C60" s="9">
        <f>C58-C59</f>
        <v>738000</v>
      </c>
    </row>
    <row r="61" spans="1:3" x14ac:dyDescent="0.2">
      <c r="A61" s="9" t="s">
        <v>58</v>
      </c>
      <c r="B61" s="9"/>
      <c r="C61" s="9"/>
    </row>
    <row r="62" spans="1:3" x14ac:dyDescent="0.2">
      <c r="A62" s="9" t="s">
        <v>59</v>
      </c>
      <c r="B62" s="9">
        <v>163000</v>
      </c>
      <c r="C62" s="9"/>
    </row>
    <row r="63" spans="1:3" x14ac:dyDescent="0.2">
      <c r="A63" s="9" t="s">
        <v>60</v>
      </c>
      <c r="B63" s="9">
        <v>46000</v>
      </c>
      <c r="C63" s="9"/>
    </row>
    <row r="64" spans="1:3" x14ac:dyDescent="0.2">
      <c r="A64" s="9" t="s">
        <v>61</v>
      </c>
      <c r="B64" s="9">
        <v>20000</v>
      </c>
      <c r="C64" s="9"/>
    </row>
    <row r="65" spans="1:3" x14ac:dyDescent="0.2">
      <c r="A65" s="9" t="s">
        <v>62</v>
      </c>
      <c r="B65" s="9">
        <v>17000</v>
      </c>
      <c r="C65" s="9"/>
    </row>
    <row r="66" spans="1:3" x14ac:dyDescent="0.2">
      <c r="A66" s="9" t="s">
        <v>63</v>
      </c>
      <c r="B66" s="9">
        <f>180000*0.1</f>
        <v>18000</v>
      </c>
      <c r="C66" s="9">
        <f>SUM(B62:B66)</f>
        <v>264000</v>
      </c>
    </row>
    <row r="67" spans="1:3" x14ac:dyDescent="0.2">
      <c r="A67" s="9" t="s">
        <v>64</v>
      </c>
      <c r="B67" s="9"/>
      <c r="C67" s="9">
        <f>C60-C66</f>
        <v>474000</v>
      </c>
    </row>
    <row r="69" spans="1:3" x14ac:dyDescent="0.2">
      <c r="A69" s="9" t="s">
        <v>65</v>
      </c>
    </row>
    <row r="70" spans="1:3" x14ac:dyDescent="0.2">
      <c r="A70" s="9" t="s">
        <v>66</v>
      </c>
    </row>
    <row r="71" spans="1:3" x14ac:dyDescent="0.2">
      <c r="A71" s="9" t="s">
        <v>67</v>
      </c>
    </row>
    <row r="72" spans="1:3" x14ac:dyDescent="0.2">
      <c r="A72" s="9" t="s">
        <v>68</v>
      </c>
      <c r="B72" s="9">
        <f>H20</f>
        <v>36500</v>
      </c>
    </row>
    <row r="73" spans="1:3" x14ac:dyDescent="0.2">
      <c r="A73" s="9" t="s">
        <v>69</v>
      </c>
      <c r="C73" s="9">
        <f>B72</f>
        <v>36500</v>
      </c>
    </row>
    <row r="76" spans="1:3" ht="24" x14ac:dyDescent="0.2">
      <c r="A76" s="25" t="s">
        <v>70</v>
      </c>
    </row>
    <row r="77" spans="1:3" x14ac:dyDescent="0.2">
      <c r="A77" s="26" t="s">
        <v>71</v>
      </c>
    </row>
    <row r="78" spans="1:3" ht="187" customHeight="1" x14ac:dyDescent="0.2">
      <c r="A78" s="27" t="s">
        <v>72</v>
      </c>
    </row>
    <row r="79" spans="1:3" x14ac:dyDescent="0.2">
      <c r="A79" s="28"/>
    </row>
    <row r="80" spans="1:3" x14ac:dyDescent="0.2">
      <c r="A80" s="28"/>
    </row>
    <row r="81" spans="1:2" x14ac:dyDescent="0.2">
      <c r="A81" s="28" t="s">
        <v>73</v>
      </c>
      <c r="B81" s="30">
        <v>44327</v>
      </c>
    </row>
    <row r="82" spans="1:2" x14ac:dyDescent="0.2">
      <c r="A82" s="29" t="s">
        <v>74</v>
      </c>
      <c r="B82" s="29" t="s">
        <v>75</v>
      </c>
    </row>
    <row r="83" spans="1:2" x14ac:dyDescent="0.2">
      <c r="A83" s="28" t="s">
        <v>78</v>
      </c>
      <c r="B83" s="28">
        <v>300050696</v>
      </c>
    </row>
    <row r="84" spans="1:2" x14ac:dyDescent="0.2">
      <c r="A84" s="29" t="s">
        <v>76</v>
      </c>
      <c r="B84" s="29" t="s">
        <v>77</v>
      </c>
    </row>
  </sheetData>
  <hyperlinks>
    <hyperlink ref="A78" r:id="rId1" display="https://www.uottawa.ca/vice-president-academic/academic-integrity" xr:uid="{C234A00C-62E1-B843-A2A2-9739A7052B45}"/>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Smith</dc:creator>
  <cp:lastModifiedBy>Jessica Smith</cp:lastModifiedBy>
  <dcterms:created xsi:type="dcterms:W3CDTF">2021-05-11T17:29:40Z</dcterms:created>
  <dcterms:modified xsi:type="dcterms:W3CDTF">2021-05-25T17:34:39Z</dcterms:modified>
</cp:coreProperties>
</file>