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coll113\Desktop\"/>
    </mc:Choice>
  </mc:AlternateContent>
  <xr:revisionPtr revIDLastSave="0" documentId="13_ncr:1_{BE2D1724-B7DA-4B3D-AE2C-0258DB549F3B}" xr6:coauthVersionLast="41" xr6:coauthVersionMax="41" xr10:uidLastSave="{00000000-0000-0000-0000-000000000000}"/>
  <bookViews>
    <workbookView xWindow="-110" yWindow="-110" windowWidth="38620" windowHeight="21220" xr2:uid="{3239744D-0B27-4F59-972F-110E30568B69}"/>
  </bookViews>
  <sheets>
    <sheet name="Sheet1" sheetId="1" r:id="rId1"/>
  </sheets>
  <definedNames>
    <definedName name="cd">Sheet1!$F$6</definedName>
    <definedName name="dt">Sheet1!$F$5</definedName>
    <definedName name="Epsi">Sheet1!$B$4</definedName>
    <definedName name="g">Sheet1!$F$8</definedName>
    <definedName name="m">Sheet1!$F$7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75" i="1" l="1"/>
  <c r="F72" i="1"/>
  <c r="F69" i="1"/>
  <c r="F66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48" i="1"/>
  <c r="H50" i="1"/>
  <c r="H51" i="1" s="1"/>
  <c r="H49" i="1"/>
  <c r="H48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27" i="1"/>
  <c r="L41" i="1"/>
  <c r="L40" i="1"/>
  <c r="L39" i="1"/>
  <c r="L38" i="1"/>
  <c r="L37" i="1"/>
  <c r="L36" i="1"/>
  <c r="L35" i="1"/>
  <c r="L34" i="1"/>
  <c r="L33" i="1"/>
  <c r="L32" i="1"/>
  <c r="L31" i="1"/>
  <c r="L30" i="1"/>
  <c r="L29" i="1"/>
  <c r="L28" i="1"/>
  <c r="L27" i="1"/>
  <c r="H28" i="1"/>
  <c r="H29" i="1" s="1"/>
  <c r="H30" i="1" s="1"/>
  <c r="H31" i="1" s="1"/>
  <c r="H32" i="1" s="1"/>
  <c r="H33" i="1" s="1"/>
  <c r="H34" i="1" s="1"/>
  <c r="H35" i="1" s="1"/>
  <c r="H36" i="1" s="1"/>
  <c r="H37" i="1" s="1"/>
  <c r="H38" i="1" s="1"/>
  <c r="H39" i="1" s="1"/>
  <c r="H40" i="1" s="1"/>
  <c r="H41" i="1" s="1"/>
  <c r="H27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6" i="1"/>
  <c r="J6" i="1"/>
  <c r="J7" i="1" s="1"/>
  <c r="J8" i="1" s="1"/>
  <c r="J9" i="1" s="1"/>
  <c r="J10" i="1" s="1"/>
  <c r="J11" i="1" s="1"/>
  <c r="J12" i="1" s="1"/>
  <c r="J13" i="1" s="1"/>
  <c r="J14" i="1" s="1"/>
  <c r="J15" i="1" s="1"/>
  <c r="J16" i="1" s="1"/>
  <c r="J17" i="1" s="1"/>
  <c r="J18" i="1" s="1"/>
  <c r="J19" i="1" s="1"/>
  <c r="J20" i="1" s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5" i="1"/>
  <c r="B46" i="1"/>
  <c r="B47" i="1"/>
  <c r="B48" i="1" s="1"/>
  <c r="B49" i="1" s="1"/>
  <c r="B50" i="1" s="1"/>
  <c r="B51" i="1" s="1"/>
  <c r="B52" i="1" s="1"/>
  <c r="B53" i="1" s="1"/>
  <c r="B36" i="1"/>
  <c r="B37" i="1" s="1"/>
  <c r="B38" i="1" s="1"/>
  <c r="B39" i="1" s="1"/>
  <c r="B40" i="1" s="1"/>
  <c r="B41" i="1" s="1"/>
  <c r="B42" i="1" s="1"/>
  <c r="B43" i="1" s="1"/>
  <c r="B44" i="1" s="1"/>
  <c r="B45" i="1" s="1"/>
  <c r="B27" i="1"/>
  <c r="B28" i="1"/>
  <c r="B29" i="1" s="1"/>
  <c r="B30" i="1" s="1"/>
  <c r="B31" i="1" s="1"/>
  <c r="B32" i="1" s="1"/>
  <c r="B33" i="1" s="1"/>
  <c r="B34" i="1" s="1"/>
  <c r="B35" i="1" s="1"/>
  <c r="B7" i="1"/>
  <c r="B8" i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6" i="1"/>
  <c r="B5" i="1"/>
  <c r="H52" i="1" l="1"/>
  <c r="L49" i="1"/>
  <c r="L48" i="1"/>
  <c r="H53" i="1" l="1"/>
  <c r="L50" i="1"/>
  <c r="H54" i="1" l="1"/>
  <c r="L51" i="1"/>
  <c r="H55" i="1" l="1"/>
  <c r="L52" i="1"/>
  <c r="H56" i="1" l="1"/>
  <c r="L53" i="1"/>
  <c r="H57" i="1" l="1"/>
  <c r="L54" i="1"/>
  <c r="H58" i="1" l="1"/>
  <c r="L55" i="1"/>
  <c r="H59" i="1" l="1"/>
  <c r="L56" i="1"/>
  <c r="H60" i="1" l="1"/>
  <c r="L57" i="1"/>
  <c r="H61" i="1" l="1"/>
  <c r="H62" i="1" s="1"/>
  <c r="L58" i="1"/>
  <c r="L59" i="1" l="1"/>
  <c r="L60" i="1" l="1"/>
  <c r="L61" i="1" l="1"/>
  <c r="L62" i="1" l="1"/>
</calcChain>
</file>

<file path=xl/sharedStrings.xml><?xml version="1.0" encoding="utf-8"?>
<sst xmlns="http://schemas.openxmlformats.org/spreadsheetml/2006/main" count="59" uniqueCount="30">
  <si>
    <t>Lab 2: Errors and Taylor Series</t>
  </si>
  <si>
    <t>Task 1</t>
  </si>
  <si>
    <t>dt=</t>
  </si>
  <si>
    <t>cd=</t>
  </si>
  <si>
    <t>m=</t>
  </si>
  <si>
    <t>g=</t>
  </si>
  <si>
    <t>Analytical</t>
  </si>
  <si>
    <t>t</t>
  </si>
  <si>
    <t>v</t>
  </si>
  <si>
    <t>Numerical</t>
  </si>
  <si>
    <r>
      <t>v(t+</t>
    </r>
    <r>
      <rPr>
        <sz val="11"/>
        <color theme="1"/>
        <rFont val="Calibri"/>
        <family val="2"/>
      </rPr>
      <t>∆t)</t>
    </r>
  </si>
  <si>
    <t>True Rel. Error</t>
  </si>
  <si>
    <t>Approximate Error</t>
  </si>
  <si>
    <t>%</t>
  </si>
  <si>
    <t>Tasks 2 &amp; 3</t>
  </si>
  <si>
    <t>v(t+∆t)</t>
  </si>
  <si>
    <t>Task 4</t>
  </si>
  <si>
    <t>2nd order numerical solution</t>
  </si>
  <si>
    <t>Task 5</t>
  </si>
  <si>
    <t>Centered Method</t>
  </si>
  <si>
    <t>1st order</t>
  </si>
  <si>
    <t>2nd order</t>
  </si>
  <si>
    <t>centered</t>
  </si>
  <si>
    <t>chop-off</t>
  </si>
  <si>
    <t>round-off</t>
  </si>
  <si>
    <t>Error-R</t>
  </si>
  <si>
    <t>Error-C</t>
  </si>
  <si>
    <t>The error from round off method</t>
  </si>
  <si>
    <t>is always smaller than or equal to</t>
  </si>
  <si>
    <t>error due to cut off method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</si>
</sst>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206" formatCode="0.000"/>
    <numFmt numFmtId="219" formatCode="0.0000000000000000"/>
    <numFmt numFmtId="221" formatCode="0.000000000000000000"/>
    <numFmt numFmtId="244" formatCode="0.0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2" borderId="0" xfId="0" applyFill="1"/>
    <xf numFmtId="0" fontId="0" fillId="4" borderId="3" xfId="0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3" borderId="5" xfId="0" applyFill="1" applyBorder="1"/>
    <xf numFmtId="0" fontId="0" fillId="0" borderId="11" xfId="0" applyBorder="1"/>
    <xf numFmtId="0" fontId="0" fillId="0" borderId="0" xfId="0" applyBorder="1"/>
    <xf numFmtId="244" fontId="0" fillId="0" borderId="8" xfId="0" applyNumberFormat="1" applyBorder="1"/>
    <xf numFmtId="219" fontId="0" fillId="0" borderId="8" xfId="0" applyNumberFormat="1" applyBorder="1"/>
    <xf numFmtId="221" fontId="0" fillId="0" borderId="8" xfId="0" applyNumberFormat="1" applyBorder="1"/>
    <xf numFmtId="0" fontId="0" fillId="0" borderId="1" xfId="0" applyBorder="1"/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2" borderId="0" xfId="0" applyFill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2" fontId="0" fillId="0" borderId="7" xfId="0" applyNumberFormat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1" xfId="0" applyBorder="1"/>
    <xf numFmtId="0" fontId="0" fillId="0" borderId="6" xfId="0" applyBorder="1"/>
    <xf numFmtId="2" fontId="0" fillId="0" borderId="0" xfId="0" applyNumberFormat="1" applyBorder="1" applyAlignment="1">
      <alignment horizontal="center"/>
    </xf>
    <xf numFmtId="2" fontId="0" fillId="0" borderId="9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  <xf numFmtId="0" fontId="0" fillId="0" borderId="12" xfId="0" applyBorder="1"/>
    <xf numFmtId="0" fontId="0" fillId="0" borderId="4" xfId="0" applyBorder="1"/>
    <xf numFmtId="0" fontId="0" fillId="0" borderId="5" xfId="0" applyBorder="1" applyAlignment="1">
      <alignment horizontal="center"/>
    </xf>
    <xf numFmtId="0" fontId="0" fillId="0" borderId="1" xfId="0" applyBorder="1" applyAlignment="1">
      <alignment horizontal="center"/>
    </xf>
    <xf numFmtId="2" fontId="0" fillId="0" borderId="8" xfId="0" applyNumberFormat="1" applyBorder="1" applyAlignment="1">
      <alignment horizontal="center"/>
    </xf>
    <xf numFmtId="2" fontId="0" fillId="0" borderId="10" xfId="0" applyNumberFormat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3" borderId="11" xfId="0" applyFill="1" applyBorder="1" applyAlignment="1">
      <alignment horizontal="center"/>
    </xf>
    <xf numFmtId="0" fontId="0" fillId="5" borderId="5" xfId="0" applyFill="1" applyBorder="1" applyAlignment="1">
      <alignment horizontal="center"/>
    </xf>
    <xf numFmtId="0" fontId="0" fillId="5" borderId="11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206" fontId="0" fillId="0" borderId="0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CA"/>
              <a:t>Solutions</a:t>
            </a:r>
            <a:r>
              <a:rPr lang="en-CA" baseline="0"/>
              <a:t> compared</a:t>
            </a:r>
            <a:endParaRPr lang="en-CA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Analytical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numRef>
              <c:f>Sheet1!$H$5:$H$20</c:f>
              <c:numCache>
                <c:formatCode>General</c:formatCode>
                <c:ptCount val="16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</c:numCache>
            </c:numRef>
          </c:cat>
          <c:val>
            <c:numRef>
              <c:f>Sheet1!$I$5:$I$20</c:f>
              <c:numCache>
                <c:formatCode>General</c:formatCode>
                <c:ptCount val="16"/>
                <c:pt idx="0">
                  <c:v>0</c:v>
                </c:pt>
                <c:pt idx="1">
                  <c:v>8.9623181081134007</c:v>
                </c:pt>
                <c:pt idx="2">
                  <c:v>16.42172057920007</c:v>
                </c:pt>
                <c:pt idx="3">
                  <c:v>22.630235447165056</c:v>
                </c:pt>
                <c:pt idx="4">
                  <c:v>27.797627475567975</c:v>
                </c:pt>
                <c:pt idx="5">
                  <c:v>32.098485401024519</c:v>
                </c:pt>
                <c:pt idx="6">
                  <c:v>35.678120697377175</c:v>
                </c:pt>
                <c:pt idx="7">
                  <c:v>38.657477159967954</c:v>
                </c:pt>
                <c:pt idx="8">
                  <c:v>41.137217188295963</c:v>
                </c:pt>
                <c:pt idx="9">
                  <c:v>43.201122828759345</c:v>
                </c:pt>
                <c:pt idx="10">
                  <c:v>44.918926487237513</c:v>
                </c:pt>
                <c:pt idx="11">
                  <c:v>46.34866695173784</c:v>
                </c:pt>
                <c:pt idx="12">
                  <c:v>47.538650327160717</c:v>
                </c:pt>
                <c:pt idx="13">
                  <c:v>48.529082135550297</c:v>
                </c:pt>
                <c:pt idx="14">
                  <c:v>49.35342572499016</c:v>
                </c:pt>
                <c:pt idx="15">
                  <c:v>50.039532883195747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9E6-4678-A691-B22F255FBAE8}"/>
            </c:ext>
          </c:extLst>
        </c:ser>
        <c:ser>
          <c:idx val="1"/>
          <c:order val="1"/>
          <c:tx>
            <c:v>1st Order Numerical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numRef>
              <c:f>Sheet1!$H$5:$H$20</c:f>
              <c:numCache>
                <c:formatCode>General</c:formatCode>
                <c:ptCount val="16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</c:numCache>
            </c:numRef>
          </c:cat>
          <c:val>
            <c:numRef>
              <c:f>Sheet1!$J$5:$J$20</c:f>
              <c:numCache>
                <c:formatCode>General</c:formatCode>
                <c:ptCount val="16"/>
                <c:pt idx="0">
                  <c:v>0</c:v>
                </c:pt>
                <c:pt idx="1">
                  <c:v>9.81</c:v>
                </c:pt>
                <c:pt idx="2">
                  <c:v>17.819339207048458</c:v>
                </c:pt>
                <c:pt idx="3">
                  <c:v>24.358535387839858</c:v>
                </c:pt>
                <c:pt idx="4">
                  <c:v>29.697438583904496</c:v>
                </c:pt>
                <c:pt idx="5">
                  <c:v>34.056366890823639</c:v>
                </c:pt>
                <c:pt idx="6">
                  <c:v>37.615198225107115</c:v>
                </c:pt>
                <c:pt idx="7">
                  <c:v>40.520793264551479</c:v>
                </c:pt>
                <c:pt idx="8">
                  <c:v>42.893055881190342</c:v>
                </c:pt>
                <c:pt idx="9">
                  <c:v>44.829881159973318</c:v>
                </c:pt>
                <c:pt idx="10">
                  <c:v>46.411195190815221</c:v>
                </c:pt>
                <c:pt idx="11">
                  <c:v>47.702253342280855</c:v>
                </c:pt>
                <c:pt idx="12">
                  <c:v>48.756333125268952</c:v>
                </c:pt>
                <c:pt idx="13">
                  <c:v>49.616932771878908</c:v>
                </c:pt>
                <c:pt idx="14">
                  <c:v>50.319566257216849</c:v>
                </c:pt>
                <c:pt idx="15">
                  <c:v>50.893228838491289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9E6-4678-A691-B22F255FBAE8}"/>
            </c:ext>
          </c:extLst>
        </c:ser>
        <c:ser>
          <c:idx val="2"/>
          <c:order val="2"/>
          <c:tx>
            <c:v>2nd Order Numerical</c:v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cat>
            <c:numRef>
              <c:f>Sheet1!$H$5:$H$20</c:f>
              <c:numCache>
                <c:formatCode>General</c:formatCode>
                <c:ptCount val="16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</c:numCache>
            </c:numRef>
          </c:cat>
          <c:val>
            <c:numRef>
              <c:f>Sheet1!$H$26:$H$41</c:f>
              <c:numCache>
                <c:formatCode>General</c:formatCode>
                <c:ptCount val="16"/>
                <c:pt idx="0">
                  <c:v>0</c:v>
                </c:pt>
                <c:pt idx="1">
                  <c:v>8.9096696035242289</c:v>
                </c:pt>
                <c:pt idx="2">
                  <c:v>16.33402924950035</c:v>
                </c:pt>
                <c:pt idx="3">
                  <c:v>22.520691449745748</c:v>
                </c:pt>
                <c:pt idx="4">
                  <c:v>27.675989819577474</c:v>
                </c:pt>
                <c:pt idx="5">
                  <c:v>31.971860585066416</c:v>
                </c:pt>
                <c:pt idx="6">
                  <c:v>35.551576890484625</c:v>
                </c:pt>
                <c:pt idx="7">
                  <c:v>38.534527152913782</c:v>
                </c:pt>
                <c:pt idx="8">
                  <c:v>41.020196828652693</c:v>
                </c:pt>
                <c:pt idx="9">
                  <c:v>43.091486388759712</c:v>
                </c:pt>
                <c:pt idx="10">
                  <c:v>44.817476162735993</c:v>
                </c:pt>
                <c:pt idx="11">
                  <c:v>46.25573026165435</c:v>
                </c:pt>
                <c:pt idx="12">
                  <c:v>47.454216419709567</c:v>
                </c:pt>
                <c:pt idx="13">
                  <c:v>48.452905783522404</c:v>
                </c:pt>
                <c:pt idx="14">
                  <c:v>49.285106004350425</c:v>
                </c:pt>
                <c:pt idx="15">
                  <c:v>49.978572093647841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D9E6-4678-A691-B22F255FBAE8}"/>
            </c:ext>
          </c:extLst>
        </c:ser>
        <c:ser>
          <c:idx val="3"/>
          <c:order val="3"/>
          <c:tx>
            <c:v>Centered Method</c:v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cat>
            <c:numRef>
              <c:f>Sheet1!$H$5:$H$20</c:f>
              <c:numCache>
                <c:formatCode>General</c:formatCode>
                <c:ptCount val="16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</c:numCache>
            </c:numRef>
          </c:cat>
          <c:val>
            <c:numRef>
              <c:f>Sheet1!$H$47:$H$62</c:f>
              <c:numCache>
                <c:formatCode>General</c:formatCode>
                <c:ptCount val="16"/>
                <c:pt idx="0">
                  <c:v>0</c:v>
                </c:pt>
                <c:pt idx="1">
                  <c:v>8.9623181081134007</c:v>
                </c:pt>
                <c:pt idx="2">
                  <c:v>16.329868535934875</c:v>
                </c:pt>
                <c:pt idx="3">
                  <c:v>22.587505870251846</c:v>
                </c:pt>
                <c:pt idx="4">
                  <c:v>27.657832607061216</c:v>
                </c:pt>
                <c:pt idx="5">
                  <c:v>32.054116513768285</c:v>
                </c:pt>
                <c:pt idx="6">
                  <c:v>35.510535795839381</c:v>
                </c:pt>
                <c:pt idx="7">
                  <c:v>38.637943314120932</c:v>
                </c:pt>
                <c:pt idx="8">
                  <c:v>40.946268793592346</c:v>
                </c:pt>
                <c:pt idx="9">
                  <c:v>43.226273419263244</c:v>
                </c:pt>
                <c:pt idx="10">
                  <c:v>44.697592795331246</c:v>
                </c:pt>
                <c:pt idx="11">
                  <c:v>46.437465491461758</c:v>
                </c:pt>
                <c:pt idx="12">
                  <c:v>47.270065081872453</c:v>
                </c:pt>
                <c:pt idx="13">
                  <c:v>48.70428447755851</c:v>
                </c:pt>
                <c:pt idx="14">
                  <c:v>49.010371808172557</c:v>
                </c:pt>
                <c:pt idx="15">
                  <c:v>50.332224342399712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D9E6-4678-A691-B22F255FBAE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94419920"/>
        <c:axId val="997185360"/>
      </c:lineChart>
      <c:catAx>
        <c:axId val="1394419920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CA"/>
                  <a:t>t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97185360"/>
        <c:crosses val="autoZero"/>
        <c:auto val="1"/>
        <c:lblAlgn val="ctr"/>
        <c:lblOffset val="100"/>
        <c:noMultiLvlLbl val="0"/>
      </c:catAx>
      <c:valAx>
        <c:axId val="9971853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wordArtVert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CA"/>
                  <a:t>v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wordArtVert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9441992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346074</xdr:colOff>
      <xdr:row>44</xdr:row>
      <xdr:rowOff>114300</xdr:rowOff>
    </xdr:from>
    <xdr:to>
      <xdr:col>30</xdr:col>
      <xdr:colOff>266700</xdr:colOff>
      <xdr:row>83</xdr:row>
      <xdr:rowOff>177800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137BFD80-5505-4F74-9185-110787E5D05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F8A457-535F-42EA-B256-19E6ACD83746}">
  <dimension ref="A1:AE86"/>
  <sheetViews>
    <sheetView tabSelected="1" workbookViewId="0">
      <selection activeCell="O25" sqref="O25"/>
    </sheetView>
  </sheetViews>
  <sheetFormatPr defaultRowHeight="14.5" x14ac:dyDescent="0.35"/>
  <cols>
    <col min="2" max="2" width="8.7265625" customWidth="1"/>
    <col min="3" max="3" width="9.1796875" customWidth="1"/>
  </cols>
  <sheetData>
    <row r="1" spans="1:15" x14ac:dyDescent="0.35">
      <c r="A1" s="1" t="s">
        <v>0</v>
      </c>
      <c r="B1" s="1"/>
      <c r="C1" s="1"/>
    </row>
    <row r="3" spans="1:15" x14ac:dyDescent="0.35">
      <c r="A3" s="11" t="s">
        <v>1</v>
      </c>
      <c r="B3" s="12"/>
      <c r="C3" s="6"/>
      <c r="E3" s="49" t="s">
        <v>14</v>
      </c>
      <c r="F3" s="50"/>
      <c r="G3" s="12"/>
      <c r="H3" s="2" t="s">
        <v>6</v>
      </c>
      <c r="I3" s="3"/>
      <c r="J3" s="21" t="s">
        <v>9</v>
      </c>
      <c r="K3" s="22"/>
      <c r="L3" s="32" t="s">
        <v>11</v>
      </c>
      <c r="M3" s="32"/>
      <c r="N3" s="32" t="s">
        <v>12</v>
      </c>
      <c r="O3" s="32"/>
    </row>
    <row r="4" spans="1:15" x14ac:dyDescent="0.35">
      <c r="A4" s="7"/>
      <c r="B4" s="13">
        <v>1</v>
      </c>
      <c r="C4" s="8"/>
      <c r="E4" s="7"/>
      <c r="F4" s="13"/>
      <c r="G4" s="13"/>
      <c r="H4" s="5" t="s">
        <v>7</v>
      </c>
      <c r="I4" s="5" t="s">
        <v>8</v>
      </c>
      <c r="J4" s="30" t="s">
        <v>10</v>
      </c>
      <c r="K4" s="31"/>
      <c r="L4" s="30" t="s">
        <v>13</v>
      </c>
      <c r="M4" s="36"/>
      <c r="N4" s="36" t="s">
        <v>13</v>
      </c>
      <c r="O4" s="31"/>
    </row>
    <row r="5" spans="1:15" x14ac:dyDescent="0.35">
      <c r="A5" s="7"/>
      <c r="B5" s="13">
        <f>IF((Epsi+1) &gt; 1, Epsi/2, "END")</f>
        <v>0.5</v>
      </c>
      <c r="C5" s="8"/>
      <c r="E5" s="25" t="s">
        <v>2</v>
      </c>
      <c r="F5" s="26">
        <v>1</v>
      </c>
      <c r="G5" s="13"/>
      <c r="H5" s="45">
        <v>0</v>
      </c>
      <c r="I5" s="18">
        <f>g*m/cd*(1-EXP(-(cd/m)*H5))</f>
        <v>0</v>
      </c>
      <c r="J5" s="19">
        <v>0</v>
      </c>
      <c r="K5" s="24"/>
      <c r="L5" s="27"/>
      <c r="M5" s="37"/>
      <c r="N5" s="38"/>
      <c r="O5" s="39"/>
    </row>
    <row r="6" spans="1:15" x14ac:dyDescent="0.35">
      <c r="A6" s="7"/>
      <c r="B6" s="13">
        <f>IF((B5+1) &gt; 1, B5/2, "END")</f>
        <v>0.25</v>
      </c>
      <c r="C6" s="8"/>
      <c r="E6" s="25" t="s">
        <v>3</v>
      </c>
      <c r="F6" s="26">
        <v>12.5</v>
      </c>
      <c r="G6" s="13"/>
      <c r="H6" s="25">
        <v>1</v>
      </c>
      <c r="I6" s="23">
        <f>g*m/cd*(1-EXP(-(cd/m)*H6))</f>
        <v>8.9623181081134007</v>
      </c>
      <c r="J6" s="19">
        <f>J5+(g-(cd/m)*J5)*dt</f>
        <v>9.81</v>
      </c>
      <c r="K6" s="24"/>
      <c r="L6" s="35">
        <f>ABS((I6-J6)/I6)*100</f>
        <v>9.4582883765218178</v>
      </c>
      <c r="M6" s="40"/>
      <c r="N6" s="40">
        <f>ABS((J6-J5)/J6)*100</f>
        <v>100</v>
      </c>
      <c r="O6" s="47"/>
    </row>
    <row r="7" spans="1:15" x14ac:dyDescent="0.35">
      <c r="A7" s="7"/>
      <c r="B7" s="13">
        <f t="shared" ref="B7:B62" si="0">IF((B6+1) &gt; 1, B6/2, "END")</f>
        <v>0.125</v>
      </c>
      <c r="C7" s="8"/>
      <c r="E7" s="25" t="s">
        <v>4</v>
      </c>
      <c r="F7" s="26">
        <v>68.099999999999994</v>
      </c>
      <c r="G7" s="13"/>
      <c r="H7" s="25">
        <v>2</v>
      </c>
      <c r="I7" s="23">
        <f>g*m/cd*(1-EXP(-(cd/m)*H7))</f>
        <v>16.42172057920007</v>
      </c>
      <c r="J7" s="19">
        <f>J6+(g-(cd/m)*J6)*dt</f>
        <v>17.819339207048458</v>
      </c>
      <c r="K7" s="24"/>
      <c r="L7" s="35">
        <f t="shared" ref="L7:L20" si="1">ABS((I7-J7)/I7)*100</f>
        <v>8.5107928923028133</v>
      </c>
      <c r="M7" s="40"/>
      <c r="N7" s="40">
        <f t="shared" ref="N7:N20" si="2">ABS((J7-J6)/J7)*100</f>
        <v>44.947453516572352</v>
      </c>
      <c r="O7" s="47"/>
    </row>
    <row r="8" spans="1:15" x14ac:dyDescent="0.35">
      <c r="A8" s="7"/>
      <c r="B8" s="13">
        <f t="shared" si="0"/>
        <v>6.25E-2</v>
      </c>
      <c r="C8" s="8"/>
      <c r="E8" s="25" t="s">
        <v>5</v>
      </c>
      <c r="F8" s="26">
        <v>9.81</v>
      </c>
      <c r="G8" s="13"/>
      <c r="H8" s="25">
        <v>3</v>
      </c>
      <c r="I8" s="23">
        <f>g*m/cd*(1-EXP(-(cd/m)*H8))</f>
        <v>22.630235447165056</v>
      </c>
      <c r="J8" s="19">
        <f>J7+(g-(cd/m)*J7)*dt</f>
        <v>24.358535387839858</v>
      </c>
      <c r="K8" s="24"/>
      <c r="L8" s="35">
        <f t="shared" si="1"/>
        <v>7.6371275266219563</v>
      </c>
      <c r="M8" s="40"/>
      <c r="N8" s="40">
        <f t="shared" si="2"/>
        <v>26.845604945754925</v>
      </c>
      <c r="O8" s="47"/>
    </row>
    <row r="9" spans="1:15" x14ac:dyDescent="0.35">
      <c r="A9" s="7"/>
      <c r="B9" s="13">
        <f t="shared" si="0"/>
        <v>3.125E-2</v>
      </c>
      <c r="C9" s="8"/>
      <c r="E9" s="25"/>
      <c r="F9" s="26"/>
      <c r="G9" s="13"/>
      <c r="H9" s="25">
        <v>4</v>
      </c>
      <c r="I9" s="23">
        <f>g*m/cd*(1-EXP(-(cd/m)*H9))</f>
        <v>27.797627475567975</v>
      </c>
      <c r="J9" s="19">
        <f>J8+(g-(cd/m)*J8)*dt</f>
        <v>29.697438583904496</v>
      </c>
      <c r="K9" s="24"/>
      <c r="L9" s="35">
        <f t="shared" si="1"/>
        <v>6.8344361762755215</v>
      </c>
      <c r="M9" s="40"/>
      <c r="N9" s="40">
        <f t="shared" si="2"/>
        <v>17.977655483588517</v>
      </c>
      <c r="O9" s="47"/>
    </row>
    <row r="10" spans="1:15" x14ac:dyDescent="0.35">
      <c r="A10" s="7"/>
      <c r="B10" s="13">
        <f t="shared" si="0"/>
        <v>1.5625E-2</v>
      </c>
      <c r="C10" s="8"/>
      <c r="E10" s="7"/>
      <c r="F10" s="13"/>
      <c r="G10" s="13"/>
      <c r="H10" s="25">
        <v>5</v>
      </c>
      <c r="I10" s="23">
        <f>g*m/cd*(1-EXP(-(cd/m)*H10))</f>
        <v>32.098485401024519</v>
      </c>
      <c r="J10" s="19">
        <f>J9+(g-(cd/m)*J9)*dt</f>
        <v>34.056366890823639</v>
      </c>
      <c r="K10" s="24"/>
      <c r="L10" s="35">
        <f t="shared" si="1"/>
        <v>6.0996070853132185</v>
      </c>
      <c r="M10" s="40"/>
      <c r="N10" s="40">
        <f t="shared" si="2"/>
        <v>12.799158292171322</v>
      </c>
      <c r="O10" s="47"/>
    </row>
    <row r="11" spans="1:15" x14ac:dyDescent="0.35">
      <c r="A11" s="7"/>
      <c r="B11" s="13">
        <f t="shared" si="0"/>
        <v>7.8125E-3</v>
      </c>
      <c r="C11" s="8"/>
      <c r="E11" s="7"/>
      <c r="F11" s="13"/>
      <c r="G11" s="13"/>
      <c r="H11" s="25">
        <v>6</v>
      </c>
      <c r="I11" s="23">
        <f>g*m/cd*(1-EXP(-(cd/m)*H11))</f>
        <v>35.678120697377175</v>
      </c>
      <c r="J11" s="19">
        <f>J10+(g-(cd/m)*J10)*dt</f>
        <v>37.615198225107115</v>
      </c>
      <c r="K11" s="24"/>
      <c r="L11" s="35">
        <f t="shared" si="1"/>
        <v>5.4293149130815666</v>
      </c>
      <c r="M11" s="40"/>
      <c r="N11" s="40">
        <f t="shared" si="2"/>
        <v>9.4611526781960507</v>
      </c>
      <c r="O11" s="47"/>
    </row>
    <row r="12" spans="1:15" x14ac:dyDescent="0.35">
      <c r="A12" s="7"/>
      <c r="B12" s="13">
        <f t="shared" si="0"/>
        <v>3.90625E-3</v>
      </c>
      <c r="C12" s="8"/>
      <c r="E12" s="7"/>
      <c r="F12" s="13"/>
      <c r="G12" s="13"/>
      <c r="H12" s="25">
        <v>7</v>
      </c>
      <c r="I12" s="23">
        <f>g*m/cd*(1-EXP(-(cd/m)*H12))</f>
        <v>38.657477159967954</v>
      </c>
      <c r="J12" s="19">
        <f>J11+(g-(cd/m)*J11)*dt</f>
        <v>40.520793264551479</v>
      </c>
      <c r="K12" s="24"/>
      <c r="L12" s="35">
        <f t="shared" si="1"/>
        <v>4.8200664954750243</v>
      </c>
      <c r="M12" s="40"/>
      <c r="N12" s="40">
        <f t="shared" si="2"/>
        <v>7.1706272393888337</v>
      </c>
      <c r="O12" s="47"/>
    </row>
    <row r="13" spans="1:15" x14ac:dyDescent="0.35">
      <c r="A13" s="7"/>
      <c r="B13" s="13">
        <f t="shared" si="0"/>
        <v>1.953125E-3</v>
      </c>
      <c r="C13" s="8"/>
      <c r="E13" s="7"/>
      <c r="F13" s="13"/>
      <c r="G13" s="13"/>
      <c r="H13" s="25">
        <v>8</v>
      </c>
      <c r="I13" s="23">
        <f>g*m/cd*(1-EXP(-(cd/m)*H13))</f>
        <v>41.137217188295963</v>
      </c>
      <c r="J13" s="19">
        <f>J12+(g-(cd/m)*J12)*dt</f>
        <v>42.893055881190342</v>
      </c>
      <c r="K13" s="24"/>
      <c r="L13" s="35">
        <f t="shared" si="1"/>
        <v>4.2682485907042258</v>
      </c>
      <c r="M13" s="40"/>
      <c r="N13" s="40">
        <f t="shared" si="2"/>
        <v>5.530644921196112</v>
      </c>
      <c r="O13" s="47"/>
    </row>
    <row r="14" spans="1:15" x14ac:dyDescent="0.35">
      <c r="A14" s="7"/>
      <c r="B14" s="13">
        <f t="shared" si="0"/>
        <v>9.765625E-4</v>
      </c>
      <c r="C14" s="8"/>
      <c r="E14" s="7"/>
      <c r="F14" s="13"/>
      <c r="G14" s="13"/>
      <c r="H14" s="25">
        <v>9</v>
      </c>
      <c r="I14" s="23">
        <f>g*m/cd*(1-EXP(-(cd/m)*H14))</f>
        <v>43.201122828759345</v>
      </c>
      <c r="J14" s="19">
        <f>J13+(g-(cd/m)*J13)*dt</f>
        <v>44.829881159973318</v>
      </c>
      <c r="K14" s="24"/>
      <c r="L14" s="35">
        <f t="shared" si="1"/>
        <v>3.7701759226723044</v>
      </c>
      <c r="M14" s="40"/>
      <c r="N14" s="40">
        <f t="shared" si="2"/>
        <v>4.3203890545047541</v>
      </c>
      <c r="O14" s="47"/>
    </row>
    <row r="15" spans="1:15" x14ac:dyDescent="0.35">
      <c r="A15" s="7"/>
      <c r="B15" s="13">
        <f t="shared" si="0"/>
        <v>4.8828125E-4</v>
      </c>
      <c r="C15" s="8"/>
      <c r="E15" s="7"/>
      <c r="F15" s="13"/>
      <c r="G15" s="13"/>
      <c r="H15" s="25">
        <v>10</v>
      </c>
      <c r="I15" s="23">
        <f>g*m/cd*(1-EXP(-(cd/m)*H15))</f>
        <v>44.918926487237513</v>
      </c>
      <c r="J15" s="19">
        <f>J14+(g-(cd/m)*J14)*dt</f>
        <v>46.411195190815221</v>
      </c>
      <c r="K15" s="24"/>
      <c r="L15" s="35">
        <f t="shared" si="1"/>
        <v>3.3221379500280235</v>
      </c>
      <c r="M15" s="40"/>
      <c r="N15" s="40">
        <f t="shared" si="2"/>
        <v>3.4071823066406277</v>
      </c>
      <c r="O15" s="47"/>
    </row>
    <row r="16" spans="1:15" x14ac:dyDescent="0.35">
      <c r="A16" s="7"/>
      <c r="B16" s="13">
        <f t="shared" si="0"/>
        <v>2.44140625E-4</v>
      </c>
      <c r="C16" s="8"/>
      <c r="E16" s="7"/>
      <c r="F16" s="13"/>
      <c r="G16" s="13"/>
      <c r="H16" s="25">
        <v>11</v>
      </c>
      <c r="I16" s="23">
        <f>g*m/cd*(1-EXP(-(cd/m)*H16))</f>
        <v>46.34866695173784</v>
      </c>
      <c r="J16" s="19">
        <f>J15+(g-(cd/m)*J15)*dt</f>
        <v>47.702253342280855</v>
      </c>
      <c r="K16" s="24"/>
      <c r="L16" s="35">
        <f t="shared" si="1"/>
        <v>2.9204429804906442</v>
      </c>
      <c r="M16" s="40"/>
      <c r="N16" s="40">
        <f t="shared" si="2"/>
        <v>2.7064930082061887</v>
      </c>
      <c r="O16" s="47"/>
    </row>
    <row r="17" spans="1:15" x14ac:dyDescent="0.35">
      <c r="A17" s="7"/>
      <c r="B17" s="13">
        <f t="shared" si="0"/>
        <v>1.220703125E-4</v>
      </c>
      <c r="C17" s="8"/>
      <c r="E17" s="7"/>
      <c r="F17" s="13"/>
      <c r="G17" s="13"/>
      <c r="H17" s="25">
        <v>12</v>
      </c>
      <c r="I17" s="23">
        <f>g*m/cd*(1-EXP(-(cd/m)*H17))</f>
        <v>47.538650327160717</v>
      </c>
      <c r="J17" s="19">
        <f>J16+(g-(cd/m)*J16)*dt</f>
        <v>48.756333125268952</v>
      </c>
      <c r="K17" s="24"/>
      <c r="L17" s="35">
        <f t="shared" si="1"/>
        <v>2.5614584968823251</v>
      </c>
      <c r="M17" s="40"/>
      <c r="N17" s="40">
        <f t="shared" si="2"/>
        <v>2.1619340820398967</v>
      </c>
      <c r="O17" s="47"/>
    </row>
    <row r="18" spans="1:15" x14ac:dyDescent="0.35">
      <c r="A18" s="7"/>
      <c r="B18" s="13">
        <f t="shared" si="0"/>
        <v>6.103515625E-5</v>
      </c>
      <c r="C18" s="8"/>
      <c r="E18" s="7"/>
      <c r="F18" s="13"/>
      <c r="G18" s="13"/>
      <c r="H18" s="25">
        <v>13</v>
      </c>
      <c r="I18" s="23">
        <f>g*m/cd*(1-EXP(-(cd/m)*H18))</f>
        <v>48.529082135550297</v>
      </c>
      <c r="J18" s="19">
        <f>J17+(g-(cd/m)*J17)*dt</f>
        <v>49.616932771878908</v>
      </c>
      <c r="K18" s="24"/>
      <c r="L18" s="35">
        <f t="shared" si="1"/>
        <v>2.241646840321545</v>
      </c>
      <c r="M18" s="40"/>
      <c r="N18" s="40">
        <f t="shared" si="2"/>
        <v>1.7344878019096586</v>
      </c>
      <c r="O18" s="47"/>
    </row>
    <row r="19" spans="1:15" x14ac:dyDescent="0.35">
      <c r="A19" s="7"/>
      <c r="B19" s="13">
        <f t="shared" si="0"/>
        <v>3.0517578125E-5</v>
      </c>
      <c r="C19" s="8"/>
      <c r="E19" s="7"/>
      <c r="F19" s="13"/>
      <c r="G19" s="13"/>
      <c r="H19" s="25">
        <v>14</v>
      </c>
      <c r="I19" s="23">
        <f>g*m/cd*(1-EXP(-(cd/m)*H19))</f>
        <v>49.35342572499016</v>
      </c>
      <c r="J19" s="19">
        <f>J18+(g-(cd/m)*J18)*dt</f>
        <v>50.319566257216849</v>
      </c>
      <c r="K19" s="24"/>
      <c r="L19" s="35">
        <f t="shared" si="1"/>
        <v>1.957595684664869</v>
      </c>
      <c r="M19" s="40"/>
      <c r="N19" s="40">
        <f t="shared" si="2"/>
        <v>1.3963424917979477</v>
      </c>
      <c r="O19" s="47"/>
    </row>
    <row r="20" spans="1:15" x14ac:dyDescent="0.35">
      <c r="A20" s="7"/>
      <c r="B20" s="13">
        <f t="shared" si="0"/>
        <v>1.52587890625E-5</v>
      </c>
      <c r="C20" s="8"/>
      <c r="E20" s="7"/>
      <c r="F20" s="13"/>
      <c r="G20" s="13"/>
      <c r="H20" s="33">
        <v>15</v>
      </c>
      <c r="I20" s="34">
        <f>g*m/cd*(1-EXP(-(cd/m)*H20))</f>
        <v>50.039532883195747</v>
      </c>
      <c r="J20" s="28">
        <f>J19+(g-(cd/m)*J19)*dt</f>
        <v>50.893228838491289</v>
      </c>
      <c r="K20" s="29"/>
      <c r="L20" s="41">
        <f t="shared" si="1"/>
        <v>1.7060430146066174</v>
      </c>
      <c r="M20" s="42"/>
      <c r="N20" s="42">
        <f t="shared" si="2"/>
        <v>1.1271884185123098</v>
      </c>
      <c r="O20" s="48"/>
    </row>
    <row r="21" spans="1:15" x14ac:dyDescent="0.35">
      <c r="A21" s="7"/>
      <c r="B21" s="13">
        <f t="shared" si="0"/>
        <v>7.62939453125E-6</v>
      </c>
      <c r="C21" s="8"/>
      <c r="E21" s="9"/>
      <c r="F21" s="17"/>
      <c r="G21" s="17"/>
      <c r="H21" s="17"/>
      <c r="I21" s="17"/>
      <c r="J21" s="17"/>
      <c r="L21" s="43"/>
      <c r="M21" s="43"/>
      <c r="N21" s="43"/>
      <c r="O21" s="44"/>
    </row>
    <row r="22" spans="1:15" x14ac:dyDescent="0.35">
      <c r="A22" s="7"/>
      <c r="B22" s="13">
        <f t="shared" si="0"/>
        <v>3.814697265625E-6</v>
      </c>
      <c r="C22" s="8"/>
      <c r="J22" s="13"/>
      <c r="K22" s="12"/>
    </row>
    <row r="23" spans="1:15" x14ac:dyDescent="0.35">
      <c r="A23" s="7"/>
      <c r="B23" s="13">
        <f t="shared" si="0"/>
        <v>1.9073486328125E-6</v>
      </c>
      <c r="C23" s="8"/>
    </row>
    <row r="24" spans="1:15" x14ac:dyDescent="0.35">
      <c r="A24" s="7"/>
      <c r="B24" s="13">
        <f t="shared" si="0"/>
        <v>9.5367431640625E-7</v>
      </c>
      <c r="C24" s="8"/>
      <c r="E24" s="11" t="s">
        <v>16</v>
      </c>
      <c r="F24" s="12"/>
      <c r="G24" s="51" t="s">
        <v>17</v>
      </c>
      <c r="H24" s="52"/>
      <c r="I24" s="52"/>
      <c r="J24" s="53" t="s">
        <v>11</v>
      </c>
      <c r="K24" s="53"/>
      <c r="L24" s="53" t="s">
        <v>12</v>
      </c>
      <c r="M24" s="54"/>
    </row>
    <row r="25" spans="1:15" x14ac:dyDescent="0.35">
      <c r="A25" s="7"/>
      <c r="B25" s="13">
        <f t="shared" si="0"/>
        <v>4.76837158203125E-7</v>
      </c>
      <c r="C25" s="8"/>
      <c r="E25" s="7"/>
      <c r="F25" s="13"/>
      <c r="G25" s="4" t="s">
        <v>7</v>
      </c>
      <c r="H25" s="36" t="s">
        <v>15</v>
      </c>
      <c r="I25" s="31"/>
      <c r="J25" s="30" t="s">
        <v>13</v>
      </c>
      <c r="K25" s="36"/>
      <c r="L25" s="36" t="s">
        <v>13</v>
      </c>
      <c r="M25" s="31"/>
    </row>
    <row r="26" spans="1:15" x14ac:dyDescent="0.35">
      <c r="A26" s="7"/>
      <c r="B26" s="13">
        <f t="shared" si="0"/>
        <v>2.384185791015625E-7</v>
      </c>
      <c r="C26" s="8"/>
      <c r="E26" s="7"/>
      <c r="F26" s="13"/>
      <c r="G26" s="7">
        <v>0</v>
      </c>
      <c r="H26" s="20">
        <v>0</v>
      </c>
      <c r="I26" s="20"/>
      <c r="J26" s="27"/>
      <c r="K26" s="37"/>
      <c r="L26" s="38"/>
      <c r="M26" s="39"/>
    </row>
    <row r="27" spans="1:15" x14ac:dyDescent="0.35">
      <c r="A27" s="7"/>
      <c r="B27" s="13">
        <f>IF((B26+1) &gt; 1, B26/2, "END")</f>
        <v>1.1920928955078125E-7</v>
      </c>
      <c r="C27" s="8"/>
      <c r="E27" s="7"/>
      <c r="F27" s="13"/>
      <c r="G27" s="7">
        <v>1</v>
      </c>
      <c r="H27" s="20">
        <f>(H26+(g-(cd/m)*H26)*dt-(1/2)*(cd/m)*(g-(cd/m)*H26)*(dt^2))</f>
        <v>8.9096696035242289</v>
      </c>
      <c r="I27" s="20"/>
      <c r="J27" s="35">
        <f>ABS(($I6-H27)/$I6)*100</f>
        <v>0.58744293556719673</v>
      </c>
      <c r="K27" s="40"/>
      <c r="L27" s="40">
        <f>ABS((H27-H26)/H27)*100</f>
        <v>100</v>
      </c>
      <c r="M27" s="47"/>
    </row>
    <row r="28" spans="1:15" x14ac:dyDescent="0.35">
      <c r="A28" s="7"/>
      <c r="B28" s="13">
        <f t="shared" si="0"/>
        <v>5.9604644775390625E-8</v>
      </c>
      <c r="C28" s="8"/>
      <c r="E28" s="7"/>
      <c r="F28" s="13"/>
      <c r="G28" s="7">
        <v>2</v>
      </c>
      <c r="H28" s="20">
        <f>(H27+(g-(cd/m)*H27)*dt-(1/2)*(cd/m)*(g-(cd/m)*H27)*(dt^2))</f>
        <v>16.33402924950035</v>
      </c>
      <c r="I28" s="20"/>
      <c r="J28" s="35">
        <f t="shared" ref="J28:J41" si="3">ABS(($I7-H28)/$I7)*100</f>
        <v>0.53399599193515868</v>
      </c>
      <c r="K28" s="40"/>
      <c r="L28" s="40">
        <f t="shared" ref="L28:L41" si="4">ABS((H28-H27)/H28)*100</f>
        <v>45.453326503644092</v>
      </c>
      <c r="M28" s="47"/>
    </row>
    <row r="29" spans="1:15" x14ac:dyDescent="0.35">
      <c r="A29" s="7"/>
      <c r="B29" s="13">
        <f t="shared" si="0"/>
        <v>2.9802322387695313E-8</v>
      </c>
      <c r="C29" s="8"/>
      <c r="E29" s="7"/>
      <c r="F29" s="13"/>
      <c r="G29" s="7">
        <v>3</v>
      </c>
      <c r="H29" s="20">
        <f>(H28+(g-(cd/m)*H28)*dt-(1/2)*(cd/m)*(g-(cd/m)*H28)*(dt^2))</f>
        <v>22.520691449745748</v>
      </c>
      <c r="I29" s="20"/>
      <c r="J29" s="35">
        <f t="shared" si="3"/>
        <v>0.48406035224450689</v>
      </c>
      <c r="K29" s="40"/>
      <c r="L29" s="40">
        <f t="shared" si="4"/>
        <v>27.4710135523625</v>
      </c>
      <c r="M29" s="47"/>
    </row>
    <row r="30" spans="1:15" x14ac:dyDescent="0.35">
      <c r="A30" s="7"/>
      <c r="B30" s="13">
        <f t="shared" si="0"/>
        <v>1.4901161193847656E-8</v>
      </c>
      <c r="C30" s="8"/>
      <c r="E30" s="7"/>
      <c r="F30" s="13"/>
      <c r="G30" s="7">
        <v>4</v>
      </c>
      <c r="H30" s="20">
        <f>(H29+(g-(cd/m)*H29)*dt-(1/2)*(cd/m)*(g-(cd/m)*H29)*(dt^2))</f>
        <v>27.675989819577474</v>
      </c>
      <c r="I30" s="20"/>
      <c r="J30" s="35">
        <f t="shared" si="3"/>
        <v>0.43758286960788706</v>
      </c>
      <c r="K30" s="40"/>
      <c r="L30" s="40">
        <f t="shared" si="4"/>
        <v>18.627331500841084</v>
      </c>
      <c r="M30" s="47"/>
    </row>
    <row r="31" spans="1:15" x14ac:dyDescent="0.35">
      <c r="A31" s="7"/>
      <c r="B31" s="13">
        <f t="shared" si="0"/>
        <v>7.4505805969238281E-9</v>
      </c>
      <c r="C31" s="8"/>
      <c r="E31" s="7"/>
      <c r="F31" s="13"/>
      <c r="G31" s="7">
        <v>5</v>
      </c>
      <c r="H31" s="20">
        <f>(H30+(g-(cd/m)*H30)*dt-(1/2)*(cd/m)*(g-(cd/m)*H30)*(dt^2))</f>
        <v>31.971860585066416</v>
      </c>
      <c r="I31" s="20"/>
      <c r="J31" s="35">
        <f t="shared" si="3"/>
        <v>0.39448844509672992</v>
      </c>
      <c r="K31" s="40"/>
      <c r="L31" s="40">
        <f t="shared" si="4"/>
        <v>13.436411540889429</v>
      </c>
      <c r="M31" s="47"/>
    </row>
    <row r="32" spans="1:15" x14ac:dyDescent="0.35">
      <c r="A32" s="7"/>
      <c r="B32" s="13">
        <f t="shared" si="0"/>
        <v>3.7252902984619141E-9</v>
      </c>
      <c r="C32" s="8"/>
      <c r="E32" s="7"/>
      <c r="F32" s="13"/>
      <c r="G32" s="7">
        <v>6</v>
      </c>
      <c r="H32" s="20">
        <f>(H31+(g-(cd/m)*H31)*dt-(1/2)*(cd/m)*(g-(cd/m)*H31)*(dt^2))</f>
        <v>35.551576890484625</v>
      </c>
      <c r="I32" s="20"/>
      <c r="J32" s="35">
        <f t="shared" si="3"/>
        <v>0.35468181736896182</v>
      </c>
      <c r="K32" s="40"/>
      <c r="L32" s="40">
        <f t="shared" si="4"/>
        <v>10.069078838458836</v>
      </c>
      <c r="M32" s="47"/>
    </row>
    <row r="33" spans="1:31" x14ac:dyDescent="0.35">
      <c r="A33" s="7"/>
      <c r="B33" s="13">
        <f t="shared" si="0"/>
        <v>1.862645149230957E-9</v>
      </c>
      <c r="C33" s="8"/>
      <c r="E33" s="7"/>
      <c r="F33" s="13"/>
      <c r="G33" s="7">
        <v>7</v>
      </c>
      <c r="H33" s="20">
        <f>(H32+(g-(cd/m)*H32)*dt-(1/2)*(cd/m)*(g-(cd/m)*H32)*(dt^2))</f>
        <v>38.534527152913782</v>
      </c>
      <c r="I33" s="20"/>
      <c r="J33" s="35">
        <f t="shared" si="3"/>
        <v>0.31804974376727724</v>
      </c>
      <c r="K33" s="40"/>
      <c r="L33" s="40">
        <f t="shared" si="4"/>
        <v>7.7409805772161944</v>
      </c>
      <c r="M33" s="47"/>
    </row>
    <row r="34" spans="1:31" x14ac:dyDescent="0.35">
      <c r="A34" s="7"/>
      <c r="B34" s="13">
        <f t="shared" si="0"/>
        <v>9.3132257461547852E-10</v>
      </c>
      <c r="C34" s="8"/>
      <c r="E34" s="7"/>
      <c r="F34" s="13"/>
      <c r="G34" s="7">
        <v>8</v>
      </c>
      <c r="H34" s="20">
        <f>(H33+(g-(cd/m)*H33)*dt-(1/2)*(cd/m)*(g-(cd/m)*H33)*(dt^2))</f>
        <v>41.020196828652693</v>
      </c>
      <c r="I34" s="20"/>
      <c r="J34" s="35">
        <f t="shared" si="3"/>
        <v>0.28446348013196104</v>
      </c>
      <c r="K34" s="40"/>
      <c r="L34" s="40">
        <f t="shared" si="4"/>
        <v>6.05962396065995</v>
      </c>
      <c r="M34" s="47"/>
    </row>
    <row r="35" spans="1:31" x14ac:dyDescent="0.35">
      <c r="A35" s="7"/>
      <c r="B35" s="13">
        <f t="shared" si="0"/>
        <v>4.6566128730773926E-10</v>
      </c>
      <c r="C35" s="8"/>
      <c r="E35" s="7"/>
      <c r="F35" s="13"/>
      <c r="G35" s="7">
        <v>9</v>
      </c>
      <c r="H35" s="20">
        <f>(H34+(g-(cd/m)*H34)*dt-(1/2)*(cd/m)*(g-(cd/m)*H34)*(dt^2))</f>
        <v>43.091486388759712</v>
      </c>
      <c r="I35" s="20"/>
      <c r="J35" s="35">
        <f t="shared" si="3"/>
        <v>0.25378145941764124</v>
      </c>
      <c r="K35" s="40"/>
      <c r="L35" s="40">
        <f t="shared" si="4"/>
        <v>4.806725721689908</v>
      </c>
      <c r="M35" s="47"/>
    </row>
    <row r="36" spans="1:31" x14ac:dyDescent="0.35">
      <c r="A36" s="7"/>
      <c r="B36" s="13">
        <f>IF((B35+1) &gt; 1, B35/2, "END")</f>
        <v>2.3283064365386963E-10</v>
      </c>
      <c r="C36" s="8"/>
      <c r="E36" s="7"/>
      <c r="F36" s="13"/>
      <c r="G36" s="7">
        <v>10</v>
      </c>
      <c r="H36" s="20">
        <f>(H35+(g-(cd/m)*H35)*dt-(1/2)*(cd/m)*(g-(cd/m)*H35)*(dt^2))</f>
        <v>44.817476162735993</v>
      </c>
      <c r="I36" s="20"/>
      <c r="J36" s="35">
        <f t="shared" si="3"/>
        <v>0.22585206823752774</v>
      </c>
      <c r="K36" s="40"/>
      <c r="L36" s="40">
        <f t="shared" si="4"/>
        <v>3.8511534377997272</v>
      </c>
      <c r="M36" s="47"/>
    </row>
    <row r="37" spans="1:31" x14ac:dyDescent="0.35">
      <c r="A37" s="7"/>
      <c r="B37" s="13">
        <f t="shared" si="0"/>
        <v>1.1641532182693481E-10</v>
      </c>
      <c r="C37" s="8"/>
      <c r="E37" s="7"/>
      <c r="F37" s="13"/>
      <c r="G37" s="7">
        <v>11</v>
      </c>
      <c r="H37" s="20">
        <f>(H36+(g-(cd/m)*H36)*dt-(1/2)*(cd/m)*(g-(cd/m)*H36)*(dt^2))</f>
        <v>46.25573026165435</v>
      </c>
      <c r="I37" s="20"/>
      <c r="J37" s="35">
        <f t="shared" si="3"/>
        <v>0.20051642516550533</v>
      </c>
      <c r="K37" s="40"/>
      <c r="L37" s="40">
        <f t="shared" si="4"/>
        <v>3.1093533509958622</v>
      </c>
      <c r="M37" s="47"/>
    </row>
    <row r="38" spans="1:31" x14ac:dyDescent="0.35">
      <c r="A38" s="7"/>
      <c r="B38" s="13">
        <f t="shared" si="0"/>
        <v>5.8207660913467407E-11</v>
      </c>
      <c r="C38" s="8"/>
      <c r="E38" s="7"/>
      <c r="F38" s="13"/>
      <c r="G38" s="7">
        <v>12</v>
      </c>
      <c r="H38" s="20">
        <f>(H37+(g-(cd/m)*H37)*dt-(1/2)*(cd/m)*(g-(cd/m)*H37)*(dt^2))</f>
        <v>47.454216419709567</v>
      </c>
      <c r="I38" s="20"/>
      <c r="J38" s="35">
        <f t="shared" si="3"/>
        <v>0.17761107408408922</v>
      </c>
      <c r="K38" s="40"/>
      <c r="L38" s="40">
        <f t="shared" si="4"/>
        <v>2.5255630552513777</v>
      </c>
      <c r="M38" s="47"/>
    </row>
    <row r="39" spans="1:31" x14ac:dyDescent="0.35">
      <c r="A39" s="7"/>
      <c r="B39" s="13">
        <f t="shared" si="0"/>
        <v>2.9103830456733704E-11</v>
      </c>
      <c r="C39" s="8"/>
      <c r="E39" s="7"/>
      <c r="F39" s="13"/>
      <c r="G39" s="7">
        <v>13</v>
      </c>
      <c r="H39" s="20">
        <f>(H38+(g-(cd/m)*H38)*dt-(1/2)*(cd/m)*(g-(cd/m)*H38)*(dt^2))</f>
        <v>48.452905783522404</v>
      </c>
      <c r="I39" s="20"/>
      <c r="J39" s="35">
        <f t="shared" si="3"/>
        <v>0.1569705188635534</v>
      </c>
      <c r="K39" s="40"/>
      <c r="L39" s="40">
        <f t="shared" si="4"/>
        <v>2.0611547391497522</v>
      </c>
      <c r="M39" s="47"/>
    </row>
    <row r="40" spans="1:31" x14ac:dyDescent="0.35">
      <c r="A40" s="7"/>
      <c r="B40" s="13">
        <f t="shared" si="0"/>
        <v>1.4551915228366852E-11</v>
      </c>
      <c r="C40" s="8"/>
      <c r="E40" s="7"/>
      <c r="F40" s="13"/>
      <c r="G40" s="7">
        <v>14</v>
      </c>
      <c r="H40" s="20">
        <f>(H39+(g-(cd/m)*H39)*dt-(1/2)*(cd/m)*(g-(cd/m)*H39)*(dt^2))</f>
        <v>49.285106004350425</v>
      </c>
      <c r="I40" s="20"/>
      <c r="J40" s="35">
        <f t="shared" si="3"/>
        <v>0.13842954088016118</v>
      </c>
      <c r="K40" s="40"/>
      <c r="L40" s="40">
        <f t="shared" si="4"/>
        <v>1.6885430270852257</v>
      </c>
      <c r="M40" s="47"/>
    </row>
    <row r="41" spans="1:31" x14ac:dyDescent="0.35">
      <c r="A41" s="7"/>
      <c r="B41" s="13">
        <f t="shared" si="0"/>
        <v>7.2759576141834259E-12</v>
      </c>
      <c r="C41" s="8"/>
      <c r="E41" s="7"/>
      <c r="F41" s="13"/>
      <c r="G41" s="9">
        <v>15</v>
      </c>
      <c r="H41" s="46">
        <f>(H40+(g-(cd/m)*H40)*dt-(1/2)*(cd/m)*(g-(cd/m)*H40)*(dt^2))</f>
        <v>49.978572093647841</v>
      </c>
      <c r="I41" s="46"/>
      <c r="J41" s="41">
        <f t="shared" si="3"/>
        <v>0.1218252570226883</v>
      </c>
      <c r="K41" s="42"/>
      <c r="L41" s="42">
        <f t="shared" si="4"/>
        <v>1.387526814487672</v>
      </c>
      <c r="M41" s="48"/>
    </row>
    <row r="42" spans="1:31" x14ac:dyDescent="0.35">
      <c r="A42" s="7"/>
      <c r="B42" s="13">
        <f t="shared" si="0"/>
        <v>3.637978807091713E-12</v>
      </c>
      <c r="C42" s="8"/>
      <c r="E42" s="9"/>
      <c r="F42" s="17"/>
      <c r="G42" s="17"/>
      <c r="H42" s="17"/>
      <c r="I42" s="17"/>
      <c r="J42" s="17"/>
      <c r="K42" s="17"/>
      <c r="L42" s="17"/>
      <c r="M42" s="10"/>
    </row>
    <row r="43" spans="1:31" x14ac:dyDescent="0.35">
      <c r="A43" s="7"/>
      <c r="B43" s="13">
        <f t="shared" si="0"/>
        <v>1.8189894035458565E-12</v>
      </c>
      <c r="C43" s="8"/>
    </row>
    <row r="44" spans="1:31" x14ac:dyDescent="0.35">
      <c r="A44" s="7"/>
      <c r="B44" s="13">
        <f t="shared" si="0"/>
        <v>9.0949470177292824E-13</v>
      </c>
      <c r="C44" s="14">
        <v>1</v>
      </c>
    </row>
    <row r="45" spans="1:31" x14ac:dyDescent="0.35">
      <c r="A45" s="7"/>
      <c r="B45" s="13">
        <f t="shared" si="0"/>
        <v>4.5474735088646412E-13</v>
      </c>
      <c r="C45" s="8"/>
      <c r="E45" s="11" t="s">
        <v>18</v>
      </c>
      <c r="F45" s="12"/>
      <c r="G45" s="51" t="s">
        <v>19</v>
      </c>
      <c r="H45" s="52"/>
      <c r="I45" s="52"/>
      <c r="J45" s="53" t="s">
        <v>11</v>
      </c>
      <c r="K45" s="53"/>
      <c r="L45" s="53" t="s">
        <v>12</v>
      </c>
      <c r="M45" s="54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6"/>
    </row>
    <row r="46" spans="1:31" x14ac:dyDescent="0.35">
      <c r="A46" s="7"/>
      <c r="B46" s="13">
        <f>IF((B45+1) &gt; 1, B45/2, "END")</f>
        <v>2.2737367544323206E-13</v>
      </c>
      <c r="C46" s="8"/>
      <c r="E46" s="7"/>
      <c r="F46" s="13"/>
      <c r="G46" s="4" t="s">
        <v>7</v>
      </c>
      <c r="H46" s="36" t="s">
        <v>15</v>
      </c>
      <c r="I46" s="31"/>
      <c r="J46" s="30" t="s">
        <v>13</v>
      </c>
      <c r="K46" s="36"/>
      <c r="L46" s="36" t="s">
        <v>13</v>
      </c>
      <c r="M46" s="31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8"/>
    </row>
    <row r="47" spans="1:31" x14ac:dyDescent="0.35">
      <c r="A47" s="7"/>
      <c r="B47" s="13">
        <f t="shared" si="0"/>
        <v>1.1368683772161603E-13</v>
      </c>
      <c r="C47" s="8"/>
      <c r="E47" s="7"/>
      <c r="F47" s="13"/>
      <c r="G47" s="7">
        <v>0</v>
      </c>
      <c r="H47" s="20">
        <v>0</v>
      </c>
      <c r="I47" s="20"/>
      <c r="J47" s="27"/>
      <c r="K47" s="37"/>
      <c r="L47" s="38"/>
      <c r="M47" s="39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8"/>
    </row>
    <row r="48" spans="1:31" x14ac:dyDescent="0.35">
      <c r="A48" s="7"/>
      <c r="B48" s="13">
        <f t="shared" si="0"/>
        <v>5.6843418860808015E-14</v>
      </c>
      <c r="C48" s="8"/>
      <c r="E48" s="7"/>
      <c r="F48" s="13"/>
      <c r="G48" s="7">
        <v>1</v>
      </c>
      <c r="H48" s="20">
        <f>I6</f>
        <v>8.9623181081134007</v>
      </c>
      <c r="I48" s="20"/>
      <c r="J48" s="35">
        <f>ABS(($I6-H48)/$I6)*100</f>
        <v>0</v>
      </c>
      <c r="K48" s="40"/>
      <c r="L48" s="40">
        <f>ABS((H48-H47)/H48)*100</f>
        <v>100</v>
      </c>
      <c r="M48" s="47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8"/>
    </row>
    <row r="49" spans="1:31" x14ac:dyDescent="0.35">
      <c r="A49" s="7"/>
      <c r="B49" s="13">
        <f t="shared" si="0"/>
        <v>2.8421709430404007E-14</v>
      </c>
      <c r="C49" s="8"/>
      <c r="E49" s="7"/>
      <c r="F49" s="13"/>
      <c r="G49" s="7">
        <v>2</v>
      </c>
      <c r="H49" s="20">
        <f>(H47+(g-(cd/m)*H48)*2*dt)</f>
        <v>16.329868535934875</v>
      </c>
      <c r="I49" s="20"/>
      <c r="J49" s="35">
        <f t="shared" ref="J49:J62" si="5">ABS(($I7-H49)/$I7)*100</f>
        <v>0.55933264009823702</v>
      </c>
      <c r="K49" s="40"/>
      <c r="L49" s="40">
        <f t="shared" ref="L49:L62" si="6">ABS((H49-H48)/H49)*100</f>
        <v>45.117022293282574</v>
      </c>
      <c r="M49" s="47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8"/>
    </row>
    <row r="50" spans="1:31" x14ac:dyDescent="0.35">
      <c r="A50" s="7"/>
      <c r="B50" s="13">
        <f t="shared" si="0"/>
        <v>1.4210854715202004E-14</v>
      </c>
      <c r="C50" s="15"/>
      <c r="E50" s="7"/>
      <c r="F50" s="13"/>
      <c r="G50" s="7">
        <v>3</v>
      </c>
      <c r="H50" s="20">
        <f>(H48+(g-(cd/m)*H49)*2*dt)</f>
        <v>22.587505870251846</v>
      </c>
      <c r="I50" s="20"/>
      <c r="J50" s="35">
        <f t="shared" si="5"/>
        <v>0.18881631617563638</v>
      </c>
      <c r="K50" s="40"/>
      <c r="L50" s="40">
        <f t="shared" si="6"/>
        <v>27.703976571217598</v>
      </c>
      <c r="M50" s="47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8"/>
    </row>
    <row r="51" spans="1:31" x14ac:dyDescent="0.35">
      <c r="A51" s="7"/>
      <c r="B51" s="13">
        <f t="shared" si="0"/>
        <v>7.1054273576010019E-15</v>
      </c>
      <c r="C51" s="15"/>
      <c r="E51" s="7"/>
      <c r="F51" s="13"/>
      <c r="G51" s="7">
        <v>4</v>
      </c>
      <c r="H51" s="20">
        <f>(H49+(g-(cd/m)*H50)*2*dt)</f>
        <v>27.657832607061216</v>
      </c>
      <c r="I51" s="20"/>
      <c r="J51" s="35">
        <f t="shared" si="5"/>
        <v>0.50290215821342099</v>
      </c>
      <c r="K51" s="40"/>
      <c r="L51" s="40">
        <f t="shared" si="6"/>
        <v>18.332335757628691</v>
      </c>
      <c r="M51" s="47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8"/>
    </row>
    <row r="52" spans="1:31" x14ac:dyDescent="0.35">
      <c r="A52" s="7"/>
      <c r="B52" s="13">
        <f t="shared" si="0"/>
        <v>3.5527136788005009E-15</v>
      </c>
      <c r="C52" s="16"/>
      <c r="E52" s="7"/>
      <c r="F52" s="13"/>
      <c r="G52" s="7">
        <v>5</v>
      </c>
      <c r="H52" s="20">
        <f>(H50+(g-(cd/m)*H51)*2*dt)</f>
        <v>32.054116513768285</v>
      </c>
      <c r="I52" s="20"/>
      <c r="J52" s="35">
        <f t="shared" si="5"/>
        <v>0.13822735466146691</v>
      </c>
      <c r="K52" s="40"/>
      <c r="L52" s="40">
        <f t="shared" si="6"/>
        <v>13.715192882694872</v>
      </c>
      <c r="M52" s="47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8"/>
    </row>
    <row r="53" spans="1:31" x14ac:dyDescent="0.35">
      <c r="A53" s="9"/>
      <c r="B53" s="17" t="str">
        <f t="shared" si="0"/>
        <v>END</v>
      </c>
      <c r="C53" s="10"/>
      <c r="E53" s="7"/>
      <c r="F53" s="13"/>
      <c r="G53" s="7">
        <v>6</v>
      </c>
      <c r="H53" s="20">
        <f>(H51+(g-(cd/m)*H52)*2*dt)</f>
        <v>35.510535795839381</v>
      </c>
      <c r="I53" s="20"/>
      <c r="J53" s="35">
        <f t="shared" si="5"/>
        <v>0.46971336567655386</v>
      </c>
      <c r="K53" s="40"/>
      <c r="L53" s="40">
        <f t="shared" si="6"/>
        <v>9.7335036056427793</v>
      </c>
      <c r="M53" s="47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8"/>
    </row>
    <row r="54" spans="1:31" x14ac:dyDescent="0.35">
      <c r="E54" s="7"/>
      <c r="F54" s="13"/>
      <c r="G54" s="7">
        <v>7</v>
      </c>
      <c r="H54" s="20">
        <f>(H52+(g-(cd/m)*H53)*2*dt)</f>
        <v>38.637943314120932</v>
      </c>
      <c r="I54" s="20"/>
      <c r="J54" s="35">
        <f t="shared" si="5"/>
        <v>5.0530575925037867E-2</v>
      </c>
      <c r="K54" s="40"/>
      <c r="L54" s="40">
        <f t="shared" si="6"/>
        <v>8.0941355828807371</v>
      </c>
      <c r="M54" s="47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8"/>
    </row>
    <row r="55" spans="1:31" x14ac:dyDescent="0.35">
      <c r="E55" s="7"/>
      <c r="F55" s="13"/>
      <c r="G55" s="7">
        <v>8</v>
      </c>
      <c r="H55" s="20">
        <f>(H53+(g-(cd/m)*H54)*2*dt)</f>
        <v>40.946268793592346</v>
      </c>
      <c r="I55" s="20"/>
      <c r="J55" s="35">
        <f t="shared" si="5"/>
        <v>0.46417431162053674</v>
      </c>
      <c r="K55" s="40"/>
      <c r="L55" s="40">
        <f t="shared" si="6"/>
        <v>5.6374501205654219</v>
      </c>
      <c r="M55" s="47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8"/>
    </row>
    <row r="56" spans="1:31" x14ac:dyDescent="0.35">
      <c r="E56" s="7"/>
      <c r="F56" s="13"/>
      <c r="G56" s="7">
        <v>9</v>
      </c>
      <c r="H56" s="20">
        <f>(H54+(g-(cd/m)*H55)*2*dt)</f>
        <v>43.226273419263244</v>
      </c>
      <c r="I56" s="20"/>
      <c r="J56" s="35">
        <f t="shared" si="5"/>
        <v>5.8217446346452997E-2</v>
      </c>
      <c r="K56" s="40"/>
      <c r="L56" s="40">
        <f t="shared" si="6"/>
        <v>5.2745805856464205</v>
      </c>
      <c r="M56" s="47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8"/>
    </row>
    <row r="57" spans="1:31" x14ac:dyDescent="0.35">
      <c r="E57" s="7"/>
      <c r="F57" s="13"/>
      <c r="G57" s="7">
        <v>10</v>
      </c>
      <c r="H57" s="20">
        <f>(H55+(g-(cd/m)*H56)*2*dt)</f>
        <v>44.697592795331246</v>
      </c>
      <c r="I57" s="20"/>
      <c r="J57" s="35">
        <f t="shared" si="5"/>
        <v>0.49274038632502243</v>
      </c>
      <c r="K57" s="40"/>
      <c r="L57" s="40">
        <f t="shared" si="6"/>
        <v>3.2917194955109199</v>
      </c>
      <c r="M57" s="47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8"/>
    </row>
    <row r="58" spans="1:31" x14ac:dyDescent="0.35">
      <c r="E58" s="7"/>
      <c r="F58" s="13"/>
      <c r="G58" s="7">
        <v>11</v>
      </c>
      <c r="H58" s="20">
        <f>(H56+(g-(cd/m)*H57)*2*dt)</f>
        <v>46.437465491461758</v>
      </c>
      <c r="I58" s="20"/>
      <c r="J58" s="35">
        <f t="shared" si="5"/>
        <v>0.19158812014244611</v>
      </c>
      <c r="K58" s="40"/>
      <c r="L58" s="40">
        <f t="shared" si="6"/>
        <v>3.7467003802143637</v>
      </c>
      <c r="M58" s="47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8"/>
    </row>
    <row r="59" spans="1:31" x14ac:dyDescent="0.35">
      <c r="E59" s="7"/>
      <c r="F59" s="13"/>
      <c r="G59" s="7">
        <v>12</v>
      </c>
      <c r="H59" s="20">
        <f>(H57+(g-(cd/m)*H58)*2*dt)</f>
        <v>47.270065081872453</v>
      </c>
      <c r="I59" s="20"/>
      <c r="J59" s="35">
        <f t="shared" si="5"/>
        <v>0.56498290010309948</v>
      </c>
      <c r="K59" s="40"/>
      <c r="L59" s="40">
        <f t="shared" si="6"/>
        <v>1.7613675567584259</v>
      </c>
      <c r="M59" s="47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8"/>
    </row>
    <row r="60" spans="1:31" x14ac:dyDescent="0.35">
      <c r="E60" s="7"/>
      <c r="F60" s="13"/>
      <c r="G60" s="7">
        <v>13</v>
      </c>
      <c r="H60" s="20">
        <f>(H58+(g-(cd/m)*H59)*2*dt)</f>
        <v>48.70428447755851</v>
      </c>
      <c r="I60" s="20"/>
      <c r="J60" s="35">
        <f t="shared" si="5"/>
        <v>0.36102545998879887</v>
      </c>
      <c r="K60" s="40"/>
      <c r="L60" s="40">
        <f t="shared" si="6"/>
        <v>2.9447499559241095</v>
      </c>
      <c r="M60" s="47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8"/>
    </row>
    <row r="61" spans="1:31" x14ac:dyDescent="0.35">
      <c r="E61" s="7"/>
      <c r="F61" s="13"/>
      <c r="G61" s="7">
        <v>14</v>
      </c>
      <c r="H61" s="20">
        <f>(H59+(g-(cd/m)*H60)*2*dt)</f>
        <v>49.010371808172557</v>
      </c>
      <c r="I61" s="20"/>
      <c r="J61" s="35">
        <f t="shared" si="5"/>
        <v>0.69509646347385534</v>
      </c>
      <c r="K61" s="40"/>
      <c r="L61" s="40">
        <f t="shared" si="6"/>
        <v>0.62453582644114392</v>
      </c>
      <c r="M61" s="47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8"/>
    </row>
    <row r="62" spans="1:31" x14ac:dyDescent="0.35">
      <c r="E62" s="7"/>
      <c r="F62" s="13"/>
      <c r="G62" s="9">
        <v>15</v>
      </c>
      <c r="H62" s="46">
        <f>(H60+(g-(cd/m)*H61)*2*dt)</f>
        <v>50.332224342399712</v>
      </c>
      <c r="I62" s="46"/>
      <c r="J62" s="41">
        <f t="shared" si="5"/>
        <v>0.58492044657406594</v>
      </c>
      <c r="K62" s="42"/>
      <c r="L62" s="42">
        <f t="shared" si="6"/>
        <v>2.6262549519664882</v>
      </c>
      <c r="M62" s="48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8"/>
    </row>
    <row r="63" spans="1:31" x14ac:dyDescent="0.35">
      <c r="E63" s="7"/>
      <c r="F63" s="13"/>
      <c r="G63" s="12"/>
      <c r="H63" s="12"/>
      <c r="I63" s="12"/>
      <c r="J63" s="12"/>
      <c r="K63" s="12"/>
      <c r="L63" s="12"/>
      <c r="M63" s="12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8"/>
    </row>
    <row r="64" spans="1:31" x14ac:dyDescent="0.35">
      <c r="E64" s="7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8"/>
    </row>
    <row r="65" spans="5:31" x14ac:dyDescent="0.35">
      <c r="E65" s="25" t="s">
        <v>7</v>
      </c>
      <c r="F65" s="13" t="s">
        <v>6</v>
      </c>
      <c r="G65" s="13" t="s">
        <v>24</v>
      </c>
      <c r="H65" s="13" t="s">
        <v>23</v>
      </c>
      <c r="I65" s="13" t="s">
        <v>25</v>
      </c>
      <c r="J65" s="13" t="s">
        <v>26</v>
      </c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8"/>
    </row>
    <row r="66" spans="5:31" x14ac:dyDescent="0.35">
      <c r="E66" s="25">
        <v>2</v>
      </c>
      <c r="F66" s="13">
        <f>I7</f>
        <v>16.42172057920007</v>
      </c>
      <c r="G66" s="13">
        <v>16.422000000000001</v>
      </c>
      <c r="H66" s="13">
        <v>16.420999999999999</v>
      </c>
      <c r="I66" s="13">
        <v>2.9999999999999997E-4</v>
      </c>
      <c r="J66" s="13">
        <v>6.9999999999999999E-4</v>
      </c>
      <c r="K66" s="13"/>
      <c r="L66" s="13" t="s">
        <v>27</v>
      </c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8"/>
    </row>
    <row r="67" spans="5:31" x14ac:dyDescent="0.35">
      <c r="E67" s="25"/>
      <c r="F67" s="13"/>
      <c r="G67" s="13"/>
      <c r="H67" s="13"/>
      <c r="I67" s="13"/>
      <c r="J67" s="13"/>
      <c r="K67" s="13"/>
      <c r="L67" s="13" t="s">
        <v>28</v>
      </c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8"/>
    </row>
    <row r="68" spans="5:31" x14ac:dyDescent="0.35">
      <c r="E68" s="25" t="s">
        <v>7</v>
      </c>
      <c r="F68" s="13" t="s">
        <v>20</v>
      </c>
      <c r="G68" s="13" t="s">
        <v>24</v>
      </c>
      <c r="H68" s="13" t="s">
        <v>23</v>
      </c>
      <c r="I68" s="13" t="s">
        <v>25</v>
      </c>
      <c r="J68" s="13" t="s">
        <v>26</v>
      </c>
      <c r="K68" s="13"/>
      <c r="L68" s="13" t="s">
        <v>29</v>
      </c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8"/>
    </row>
    <row r="69" spans="5:31" x14ac:dyDescent="0.35">
      <c r="E69" s="25">
        <v>2</v>
      </c>
      <c r="F69" s="13">
        <f>J7</f>
        <v>17.819339207048458</v>
      </c>
      <c r="G69" s="13">
        <v>17.818999999999999</v>
      </c>
      <c r="H69" s="13">
        <v>17.818999999999999</v>
      </c>
      <c r="I69" s="13">
        <v>2.9999999999999997E-4</v>
      </c>
      <c r="J69" s="13">
        <v>2.9999999999999997E-4</v>
      </c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8"/>
    </row>
    <row r="70" spans="5:31" x14ac:dyDescent="0.35">
      <c r="E70" s="25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8"/>
    </row>
    <row r="71" spans="5:31" x14ac:dyDescent="0.35">
      <c r="E71" s="25" t="s">
        <v>7</v>
      </c>
      <c r="F71" s="13" t="s">
        <v>21</v>
      </c>
      <c r="G71" s="13" t="s">
        <v>24</v>
      </c>
      <c r="H71" s="13" t="s">
        <v>23</v>
      </c>
      <c r="I71" s="13" t="s">
        <v>25</v>
      </c>
      <c r="J71" s="13" t="s">
        <v>26</v>
      </c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8"/>
    </row>
    <row r="72" spans="5:31" x14ac:dyDescent="0.35">
      <c r="E72" s="25">
        <v>2</v>
      </c>
      <c r="F72" s="13">
        <f>H28</f>
        <v>16.33402924950035</v>
      </c>
      <c r="G72" s="13">
        <v>16.334</v>
      </c>
      <c r="H72" s="13">
        <v>16.334</v>
      </c>
      <c r="I72" s="13">
        <v>0</v>
      </c>
      <c r="J72" s="13">
        <v>0</v>
      </c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8"/>
    </row>
    <row r="73" spans="5:31" x14ac:dyDescent="0.35">
      <c r="E73" s="25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8"/>
    </row>
    <row r="74" spans="5:31" x14ac:dyDescent="0.35">
      <c r="E74" s="25" t="s">
        <v>7</v>
      </c>
      <c r="F74" s="13" t="s">
        <v>22</v>
      </c>
      <c r="G74" s="13" t="s">
        <v>24</v>
      </c>
      <c r="H74" s="13" t="s">
        <v>23</v>
      </c>
      <c r="I74" s="13" t="s">
        <v>25</v>
      </c>
      <c r="J74" s="13" t="s">
        <v>26</v>
      </c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8"/>
    </row>
    <row r="75" spans="5:31" x14ac:dyDescent="0.35">
      <c r="E75" s="25">
        <v>2</v>
      </c>
      <c r="F75" s="13">
        <f>H49</f>
        <v>16.329868535934875</v>
      </c>
      <c r="G75" s="55">
        <v>16.329999999999998</v>
      </c>
      <c r="H75" s="13">
        <v>16.329000000000001</v>
      </c>
      <c r="I75" s="13">
        <v>1.2999999999999999E-4</v>
      </c>
      <c r="J75" s="13">
        <v>8.7000000000000001E-4</v>
      </c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8"/>
    </row>
    <row r="76" spans="5:31" x14ac:dyDescent="0.35">
      <c r="E76" s="25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8"/>
    </row>
    <row r="77" spans="5:31" x14ac:dyDescent="0.35">
      <c r="E77" s="7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8"/>
    </row>
    <row r="78" spans="5:31" x14ac:dyDescent="0.35">
      <c r="E78" s="7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8"/>
    </row>
    <row r="79" spans="5:31" x14ac:dyDescent="0.35">
      <c r="E79" s="7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8"/>
    </row>
    <row r="80" spans="5:31" x14ac:dyDescent="0.35">
      <c r="E80" s="7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8"/>
    </row>
    <row r="81" spans="5:31" x14ac:dyDescent="0.35">
      <c r="E81" s="7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8"/>
    </row>
    <row r="82" spans="5:31" x14ac:dyDescent="0.35">
      <c r="E82" s="7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8"/>
    </row>
    <row r="83" spans="5:31" x14ac:dyDescent="0.35">
      <c r="E83" s="7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8"/>
    </row>
    <row r="84" spans="5:31" x14ac:dyDescent="0.35">
      <c r="E84" s="7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8"/>
    </row>
    <row r="85" spans="5:31" x14ac:dyDescent="0.35">
      <c r="E85" s="7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8"/>
    </row>
    <row r="86" spans="5:31" x14ac:dyDescent="0.35">
      <c r="E86" s="9"/>
      <c r="F86" s="17"/>
      <c r="G86" s="17"/>
      <c r="H86" s="17"/>
      <c r="I86" s="17"/>
      <c r="J86" s="17"/>
      <c r="K86" s="17"/>
      <c r="L86" s="17"/>
      <c r="M86" s="17"/>
      <c r="N86" s="17"/>
      <c r="O86" s="17"/>
      <c r="P86" s="17"/>
      <c r="Q86" s="17"/>
      <c r="R86" s="17"/>
      <c r="S86" s="17"/>
      <c r="T86" s="17"/>
      <c r="U86" s="17"/>
      <c r="V86" s="17"/>
      <c r="W86" s="17"/>
      <c r="X86" s="17"/>
      <c r="Y86" s="17"/>
      <c r="Z86" s="17"/>
      <c r="AA86" s="17"/>
      <c r="AB86" s="17"/>
      <c r="AC86" s="17"/>
      <c r="AD86" s="17"/>
      <c r="AE86" s="10"/>
    </row>
  </sheetData>
  <mergeCells count="164">
    <mergeCell ref="H61:I61"/>
    <mergeCell ref="J61:K61"/>
    <mergeCell ref="L61:M61"/>
    <mergeCell ref="H62:I62"/>
    <mergeCell ref="J62:K62"/>
    <mergeCell ref="L62:M62"/>
    <mergeCell ref="H59:I59"/>
    <mergeCell ref="J59:K59"/>
    <mergeCell ref="L59:M59"/>
    <mergeCell ref="H60:I60"/>
    <mergeCell ref="J60:K60"/>
    <mergeCell ref="L60:M60"/>
    <mergeCell ref="H57:I57"/>
    <mergeCell ref="J57:K57"/>
    <mergeCell ref="L57:M57"/>
    <mergeCell ref="H58:I58"/>
    <mergeCell ref="J58:K58"/>
    <mergeCell ref="L58:M58"/>
    <mergeCell ref="H55:I55"/>
    <mergeCell ref="J55:K55"/>
    <mergeCell ref="L55:M55"/>
    <mergeCell ref="H56:I56"/>
    <mergeCell ref="J56:K56"/>
    <mergeCell ref="L56:M56"/>
    <mergeCell ref="H53:I53"/>
    <mergeCell ref="J53:K53"/>
    <mergeCell ref="L53:M53"/>
    <mergeCell ref="H54:I54"/>
    <mergeCell ref="J54:K54"/>
    <mergeCell ref="L54:M54"/>
    <mergeCell ref="H51:I51"/>
    <mergeCell ref="J51:K51"/>
    <mergeCell ref="L51:M51"/>
    <mergeCell ref="H52:I52"/>
    <mergeCell ref="J52:K52"/>
    <mergeCell ref="L52:M52"/>
    <mergeCell ref="H49:I49"/>
    <mergeCell ref="J49:K49"/>
    <mergeCell ref="L49:M49"/>
    <mergeCell ref="H50:I50"/>
    <mergeCell ref="J50:K50"/>
    <mergeCell ref="L50:M50"/>
    <mergeCell ref="H47:I47"/>
    <mergeCell ref="J47:K47"/>
    <mergeCell ref="L47:M47"/>
    <mergeCell ref="H48:I48"/>
    <mergeCell ref="J48:K48"/>
    <mergeCell ref="L48:M48"/>
    <mergeCell ref="G45:I45"/>
    <mergeCell ref="J45:K45"/>
    <mergeCell ref="L45:M45"/>
    <mergeCell ref="H46:I46"/>
    <mergeCell ref="J46:K46"/>
    <mergeCell ref="L46:M46"/>
    <mergeCell ref="J39:K39"/>
    <mergeCell ref="L39:M39"/>
    <mergeCell ref="J40:K40"/>
    <mergeCell ref="L40:M40"/>
    <mergeCell ref="J41:K41"/>
    <mergeCell ref="L41:M41"/>
    <mergeCell ref="J36:K36"/>
    <mergeCell ref="L36:M36"/>
    <mergeCell ref="J37:K37"/>
    <mergeCell ref="L37:M37"/>
    <mergeCell ref="J38:K38"/>
    <mergeCell ref="L38:M38"/>
    <mergeCell ref="J33:K33"/>
    <mergeCell ref="L33:M33"/>
    <mergeCell ref="J34:K34"/>
    <mergeCell ref="L34:M34"/>
    <mergeCell ref="J35:K35"/>
    <mergeCell ref="L35:M35"/>
    <mergeCell ref="J30:K30"/>
    <mergeCell ref="L30:M30"/>
    <mergeCell ref="J31:K31"/>
    <mergeCell ref="L31:M31"/>
    <mergeCell ref="J32:K32"/>
    <mergeCell ref="L32:M32"/>
    <mergeCell ref="J27:K27"/>
    <mergeCell ref="L27:M27"/>
    <mergeCell ref="J28:K28"/>
    <mergeCell ref="L28:M28"/>
    <mergeCell ref="J29:K29"/>
    <mergeCell ref="L29:M29"/>
    <mergeCell ref="H38:I38"/>
    <mergeCell ref="H39:I39"/>
    <mergeCell ref="H40:I40"/>
    <mergeCell ref="H41:I41"/>
    <mergeCell ref="J24:K24"/>
    <mergeCell ref="L24:M24"/>
    <mergeCell ref="J25:K25"/>
    <mergeCell ref="L25:M25"/>
    <mergeCell ref="J26:K26"/>
    <mergeCell ref="L26:M26"/>
    <mergeCell ref="H32:I32"/>
    <mergeCell ref="H33:I33"/>
    <mergeCell ref="H34:I34"/>
    <mergeCell ref="H35:I35"/>
    <mergeCell ref="H36:I36"/>
    <mergeCell ref="H37:I37"/>
    <mergeCell ref="H26:I26"/>
    <mergeCell ref="H27:I27"/>
    <mergeCell ref="H28:I28"/>
    <mergeCell ref="H29:I29"/>
    <mergeCell ref="H30:I30"/>
    <mergeCell ref="H31:I31"/>
    <mergeCell ref="N18:O18"/>
    <mergeCell ref="N19:O19"/>
    <mergeCell ref="N20:O20"/>
    <mergeCell ref="E3:F3"/>
    <mergeCell ref="H25:I25"/>
    <mergeCell ref="G24:I24"/>
    <mergeCell ref="N12:O12"/>
    <mergeCell ref="N13:O13"/>
    <mergeCell ref="N14:O14"/>
    <mergeCell ref="N15:O15"/>
    <mergeCell ref="N16:O16"/>
    <mergeCell ref="N17:O17"/>
    <mergeCell ref="L20:M20"/>
    <mergeCell ref="N4:O4"/>
    <mergeCell ref="N5:O5"/>
    <mergeCell ref="N6:O6"/>
    <mergeCell ref="N7:O7"/>
    <mergeCell ref="N8:O8"/>
    <mergeCell ref="N9:O9"/>
    <mergeCell ref="N10:O10"/>
    <mergeCell ref="N11:O11"/>
    <mergeCell ref="L14:M14"/>
    <mergeCell ref="L15:M15"/>
    <mergeCell ref="L16:M16"/>
    <mergeCell ref="L17:M17"/>
    <mergeCell ref="L18:M18"/>
    <mergeCell ref="L19:M19"/>
    <mergeCell ref="L8:M8"/>
    <mergeCell ref="L9:M9"/>
    <mergeCell ref="L10:M10"/>
    <mergeCell ref="L11:M11"/>
    <mergeCell ref="L12:M12"/>
    <mergeCell ref="L13:M13"/>
    <mergeCell ref="J17:K17"/>
    <mergeCell ref="J18:K18"/>
    <mergeCell ref="J19:K19"/>
    <mergeCell ref="J20:K20"/>
    <mergeCell ref="L3:M3"/>
    <mergeCell ref="N3:O3"/>
    <mergeCell ref="L4:M4"/>
    <mergeCell ref="L5:M5"/>
    <mergeCell ref="L6:M6"/>
    <mergeCell ref="L7:M7"/>
    <mergeCell ref="J11:K11"/>
    <mergeCell ref="J12:K12"/>
    <mergeCell ref="J13:K13"/>
    <mergeCell ref="J14:K14"/>
    <mergeCell ref="J15:K15"/>
    <mergeCell ref="J16:K16"/>
    <mergeCell ref="H3:I3"/>
    <mergeCell ref="J3:K3"/>
    <mergeCell ref="J4:K4"/>
    <mergeCell ref="J5:K5"/>
    <mergeCell ref="J6:K6"/>
    <mergeCell ref="J7:K7"/>
    <mergeCell ref="J8:K8"/>
    <mergeCell ref="J9:K9"/>
    <mergeCell ref="J10:K10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5</vt:i4>
      </vt:variant>
    </vt:vector>
  </HeadingPairs>
  <TitlesOfParts>
    <vt:vector size="6" baseType="lpstr">
      <vt:lpstr>Sheet1</vt:lpstr>
      <vt:lpstr>cd</vt:lpstr>
      <vt:lpstr>dt</vt:lpstr>
      <vt:lpstr>Epsi</vt:lpstr>
      <vt:lpstr>g</vt:lpstr>
      <vt:lpstr>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Jeremy Collins</dc:creator>
  <cp:lastModifiedBy>Jeremy Collins</cp:lastModifiedBy>
  <dcterms:created xsi:type="dcterms:W3CDTF">2020-01-24T13:20:00Z</dcterms:created>
  <dcterms:modified xsi:type="dcterms:W3CDTF">2020-01-24T15:49:08Z</dcterms:modified>
</cp:coreProperties>
</file>