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tta\Dropbox\U Ottawa Courses\Corporate Finance ADM3350 (Winter 2019)\Mid-term related\Mid_term ADM3350_VersionA\"/>
    </mc:Choice>
  </mc:AlternateContent>
  <bookViews>
    <workbookView xWindow="0" yWindow="0" windowWidth="11775" windowHeight="6555" activeTab="3"/>
  </bookViews>
  <sheets>
    <sheet name="MCQ_Solution" sheetId="13" r:id="rId1"/>
    <sheet name="Problem1_2019_VersionA" sheetId="9" r:id="rId2"/>
    <sheet name="Problem2_2019_versionA" sheetId="10" r:id="rId3"/>
    <sheet name="Problem3_2019_VersionA" sheetId="8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0" l="1"/>
  <c r="H34" i="10"/>
  <c r="I32" i="10" l="1"/>
  <c r="H32" i="10"/>
  <c r="L29" i="10"/>
  <c r="K29" i="10"/>
  <c r="K32" i="10" s="1"/>
  <c r="K28" i="10"/>
  <c r="I28" i="10"/>
  <c r="H35" i="10" s="1"/>
  <c r="H37" i="10" l="1"/>
  <c r="L28" i="10"/>
  <c r="H39" i="10"/>
  <c r="L31" i="10"/>
  <c r="K35" i="10" s="1"/>
  <c r="L32" i="10" l="1"/>
  <c r="K37" i="10" s="1"/>
  <c r="K39" i="10" s="1"/>
  <c r="H22" i="9" l="1"/>
  <c r="H45" i="9"/>
  <c r="H40" i="9"/>
  <c r="H33" i="9"/>
  <c r="H35" i="9" s="1"/>
  <c r="H28" i="9"/>
  <c r="H29" i="9" s="1"/>
  <c r="H25" i="9"/>
  <c r="H20" i="9"/>
  <c r="H48" i="9" l="1"/>
  <c r="J40" i="9" s="1"/>
  <c r="J35" i="9"/>
  <c r="J45" i="9" l="1"/>
  <c r="J48" i="9" s="1"/>
  <c r="E51" i="9" l="1"/>
  <c r="D16" i="8" l="1"/>
  <c r="D17" i="8" s="1"/>
  <c r="G27" i="8"/>
  <c r="F27" i="8"/>
  <c r="E27" i="8"/>
  <c r="E17" i="8"/>
  <c r="F17" i="8" s="1"/>
  <c r="F24" i="8" s="1"/>
  <c r="F29" i="8" s="1"/>
  <c r="D15" i="8"/>
  <c r="E16" i="8" s="1"/>
  <c r="F16" i="8" s="1"/>
  <c r="E24" i="8" s="1"/>
  <c r="D18" i="8" l="1"/>
  <c r="E18" i="8"/>
  <c r="F18" i="8" s="1"/>
  <c r="G24" i="8" s="1"/>
  <c r="G29" i="8" s="1"/>
  <c r="E29" i="8"/>
  <c r="E32" i="8"/>
</calcChain>
</file>

<file path=xl/comments1.xml><?xml version="1.0" encoding="utf-8"?>
<comments xmlns="http://schemas.openxmlformats.org/spreadsheetml/2006/main">
  <authors>
    <author>Dutta, Shantanu</author>
  </authors>
  <commentList>
    <comment ref="L31" authorId="0" shapeId="0">
      <text>
        <r>
          <rPr>
            <b/>
            <sz val="9"/>
            <color indexed="81"/>
            <rFont val="Tahoma"/>
            <family val="2"/>
          </rPr>
          <t>Dutta, Shantanu:</t>
        </r>
        <r>
          <rPr>
            <sz val="9"/>
            <color indexed="81"/>
            <rFont val="Tahoma"/>
            <family val="2"/>
          </rPr>
          <t xml:space="preserve">
Does not have 120 dollar; also there is a bankruptcy cost</t>
        </r>
      </text>
    </comment>
  </commentList>
</comments>
</file>

<file path=xl/sharedStrings.xml><?xml version="1.0" encoding="utf-8"?>
<sst xmlns="http://schemas.openxmlformats.org/spreadsheetml/2006/main" count="113" uniqueCount="91">
  <si>
    <t>Recession</t>
  </si>
  <si>
    <t>Part a.</t>
  </si>
  <si>
    <t>Part b.</t>
  </si>
  <si>
    <t>Part c.</t>
  </si>
  <si>
    <t>a. What are the annual tax shields in year 1, 2, and 3?</t>
  </si>
  <si>
    <t>b. According to MM Proposition I with taxes, what would be the increase in the value of the company immediately after taking the loan?</t>
  </si>
  <si>
    <t>Year</t>
  </si>
  <si>
    <t>Loan Balance</t>
  </si>
  <si>
    <t>Interest</t>
  </si>
  <si>
    <t>Tax Shield</t>
  </si>
  <si>
    <t>Initial Loan</t>
  </si>
  <si>
    <t>Interest rate</t>
  </si>
  <si>
    <t>Tax rate</t>
  </si>
  <si>
    <t>Cash flow</t>
  </si>
  <si>
    <t>(Tax-shield)</t>
  </si>
  <si>
    <t>PVIF = (1/(1+r)^n</t>
  </si>
  <si>
    <t>PV of cash flow</t>
  </si>
  <si>
    <t>Increase in value = sum of PV of cash flow</t>
  </si>
  <si>
    <t>Formula:</t>
  </si>
  <si>
    <t>Interest = Beginning loan balance * Interest rate</t>
  </si>
  <si>
    <t>Tax-shield = Interest * Tax Shield</t>
  </si>
  <si>
    <t xml:space="preserve">Burger Inc. is a 100% equity finaned firm. The company is considering a loan of $3 million. </t>
  </si>
  <si>
    <t>The loan will be repaid in equal instalments over the next three years, and it has an 8 percent interest rate. The firm pays taxes, but there is no bankruptcy cost.</t>
  </si>
  <si>
    <t xml:space="preserve">The company's tax rate is 40 percent. </t>
  </si>
  <si>
    <t>a. What are the interest payments in year 1, 2, and 3?</t>
  </si>
  <si>
    <t>Part a &amp; b.</t>
  </si>
  <si>
    <t>We have the following information for Frontier Data Inc.</t>
  </si>
  <si>
    <t xml:space="preserve">Debt: It has 10,000 outstanding bonds with $1,000 par value, 15 years to maturity, selling for 90 percent of par; the bonds make semi-annual payments. The semi-annual yield to maturity (YTM) is 3.5 percent. </t>
  </si>
  <si>
    <t>a.    What is the cost of common stock? What is the cost of preferred stock? What is the after-tax cost of debt?</t>
  </si>
  <si>
    <t>b.    What are the market value weights common stock, preferred stock, and debt?</t>
  </si>
  <si>
    <t>c.    What is the weighted average cost of capital (WACC)?</t>
  </si>
  <si>
    <t>Part a</t>
  </si>
  <si>
    <t>Common stock:</t>
  </si>
  <si>
    <t>beta</t>
  </si>
  <si>
    <t>market risk premium</t>
  </si>
  <si>
    <t>Risk free rate</t>
  </si>
  <si>
    <t>Cost of equity</t>
  </si>
  <si>
    <t>Preferred stock:</t>
  </si>
  <si>
    <t>dividend per pref. share</t>
  </si>
  <si>
    <t>Price per pref. share</t>
  </si>
  <si>
    <t>cost of pref. share</t>
  </si>
  <si>
    <t>Cost of debt (before tax) (given)</t>
  </si>
  <si>
    <t>After-tax cost of debt</t>
  </si>
  <si>
    <t>Part b</t>
  </si>
  <si>
    <t>Debt</t>
  </si>
  <si>
    <t>number of bonds</t>
  </si>
  <si>
    <t>price per bond (90% of par)</t>
  </si>
  <si>
    <t>weight</t>
  </si>
  <si>
    <t>market value</t>
  </si>
  <si>
    <t>Common equity</t>
  </si>
  <si>
    <t>number of share</t>
  </si>
  <si>
    <t>price per share</t>
  </si>
  <si>
    <t>Preferred share</t>
  </si>
  <si>
    <t>Total weight</t>
  </si>
  <si>
    <t xml:space="preserve">Total market value </t>
  </si>
  <si>
    <t>Part c</t>
  </si>
  <si>
    <t>WACC</t>
  </si>
  <si>
    <t>Common Stock: It has 600,000 shares outstanding, selling for $65 per share; the beta is 2.0.</t>
  </si>
  <si>
    <t>The market risk premium is 5%, the risk-free rate is 2.5%, and the tax rate is 40%.</t>
  </si>
  <si>
    <t xml:space="preserve">Preferred Stock: It has 25,000 shares of 9 percent preferred stock outstanding, currently selling for $90 per share. (The par value is $100). </t>
  </si>
  <si>
    <t>Solution</t>
  </si>
  <si>
    <t>Present value of debt:</t>
  </si>
  <si>
    <t>((probality of boom*debt related payment in boom period)+(probality of recession*debt related payment in recession period))/(1+discount rate)</t>
  </si>
  <si>
    <t>Discount rate =</t>
  </si>
  <si>
    <t>Boom</t>
  </si>
  <si>
    <t>Bankruptcy cost</t>
  </si>
  <si>
    <t>payment of interest and principal on debt</t>
  </si>
  <si>
    <t>Distribution to shareholder (equity)</t>
  </si>
  <si>
    <t>MCQ</t>
  </si>
  <si>
    <t>C</t>
  </si>
  <si>
    <t>A</t>
  </si>
  <si>
    <t>D</t>
  </si>
  <si>
    <t>B</t>
  </si>
  <si>
    <t xml:space="preserve">The probability of a boom time is 40 percent and and of a recession is 60 percent. </t>
  </si>
  <si>
    <t>For both firms, assume a one-period model, risk neutrality and an annual discount rate of 12% for both debt and equity. These firms do not pay taxes.</t>
  </si>
  <si>
    <t>Present value of equity:</t>
  </si>
  <si>
    <t>((probality of boom*cashflow to equityholders in boom period)+(probality of recession*cash flow to equityholders in recession period))/(1+discount rate)</t>
  </si>
  <si>
    <t>Total market value of firm:</t>
  </si>
  <si>
    <t>(debt + equity)</t>
  </si>
  <si>
    <t>In case of bankruptcy (i.e. if the firm does not have adequate funds to cover interest and principal on debt payments), there will be an additional bankruptcy cost of $22.</t>
  </si>
  <si>
    <t>Strong Inc. plans to be in business for one more year. It forecasts a cash flow of either $200 (Boom time) or $100 (Recession) in the coming year.</t>
  </si>
  <si>
    <t>For the Strong Inc., previously issued debt requires payments of $95 in interest and principal.</t>
  </si>
  <si>
    <t xml:space="preserve">The Weak Inc. has identical cash flows and also plans to be in business for one more year. </t>
  </si>
  <si>
    <t>For the Weak Inc., previously issued debt requires payments of $115 in interest and principal.</t>
  </si>
  <si>
    <t>What are the values of Strong and Weak Inc.’s debt?</t>
  </si>
  <si>
    <t>What are the values of Strong and Weak Inc.’s equity?</t>
  </si>
  <si>
    <t>What are the total market values of Strong and Weak Inc.’s? Does bankruptcy cost matters in firm valuation?</t>
  </si>
  <si>
    <r>
      <rPr>
        <b/>
        <sz val="11"/>
        <color rgb="FFFF0000"/>
        <rFont val="Times New Roman"/>
        <family val="1"/>
      </rPr>
      <t>Note:</t>
    </r>
    <r>
      <rPr>
        <sz val="11"/>
        <color theme="1"/>
        <rFont val="Times New Roman"/>
        <family val="1"/>
      </rPr>
      <t xml:space="preserve"> Since there is bankruptcy cost, the total market value decreases for Conservative Corporation</t>
    </r>
  </si>
  <si>
    <t>Strong Inc.</t>
  </si>
  <si>
    <t>Weak Inc.</t>
  </si>
  <si>
    <t xml:space="preserve">Part 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</si>
</sst>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8" formatCode="&quot;$&quot;#,##0.00;[Red]\-&quot;$&quot;#,##0.00"/>
    <numFmt numFmtId="164" formatCode="&quot;$&quot;#,##0.0;[Red]\-&quot;$&quot;#,##0.0"/>
    <numFmt numFmtId="165" formatCode="0.000000"/>
    <numFmt numFmtId="166" formatCode="0.000%"/>
    <numFmt numFmtId="167" formatCode="0.0%"/>
    <numFmt numFmtId="168" formatCode="0.0000"/>
    <numFmt numFmtId="169" formatCode="0.0"/>
    <numFmt numFmtId="170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11" xfId="0" applyFont="1" applyBorder="1"/>
    <xf numFmtId="9" fontId="2" fillId="0" borderId="0" xfId="0" applyNumberFormat="1" applyFont="1"/>
    <xf numFmtId="0" fontId="4" fillId="2" borderId="0" xfId="0" applyFont="1" applyFill="1"/>
    <xf numFmtId="0" fontId="2" fillId="2" borderId="0" xfId="0" applyFont="1" applyFill="1"/>
    <xf numFmtId="0" fontId="5" fillId="0" borderId="0" xfId="0" applyFont="1"/>
    <xf numFmtId="9" fontId="2" fillId="0" borderId="8" xfId="0" applyNumberFormat="1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0" xfId="0" applyFont="1" applyAlignment="1">
      <alignment horizontal="center"/>
    </xf>
    <xf numFmtId="165" fontId="2" fillId="0" borderId="0" xfId="0" applyNumberFormat="1" applyFont="1"/>
    <xf numFmtId="164" fontId="2" fillId="0" borderId="0" xfId="0" applyNumberFormat="1" applyFont="1"/>
    <xf numFmtId="164" fontId="2" fillId="0" borderId="1" xfId="0" applyNumberFormat="1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/>
    <xf numFmtId="0" fontId="2" fillId="0" borderId="3" xfId="0" applyFont="1" applyBorder="1"/>
    <xf numFmtId="0" fontId="4" fillId="0" borderId="0" xfId="0" applyFont="1" applyFill="1"/>
    <xf numFmtId="0" fontId="2" fillId="0" borderId="4" xfId="0" applyFont="1" applyBorder="1" applyAlignment="1">
      <alignment horizontal="center"/>
    </xf>
    <xf numFmtId="8" fontId="2" fillId="0" borderId="5" xfId="0" applyNumberFormat="1" applyFont="1" applyBorder="1"/>
    <xf numFmtId="0" fontId="2" fillId="0" borderId="7" xfId="0" applyFont="1" applyBorder="1" applyAlignment="1">
      <alignment horizontal="center"/>
    </xf>
    <xf numFmtId="4" fontId="2" fillId="0" borderId="0" xfId="0" applyNumberFormat="1" applyFont="1" applyBorder="1"/>
    <xf numFmtId="6" fontId="2" fillId="0" borderId="0" xfId="0" applyNumberFormat="1" applyFont="1" applyBorder="1"/>
    <xf numFmtId="0" fontId="2" fillId="0" borderId="9" xfId="0" applyFont="1" applyBorder="1" applyAlignment="1">
      <alignment horizontal="center"/>
    </xf>
    <xf numFmtId="6" fontId="2" fillId="0" borderId="10" xfId="0" applyNumberFormat="1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/>
    <xf numFmtId="0" fontId="2" fillId="0" borderId="2" xfId="0" applyFont="1" applyBorder="1"/>
    <xf numFmtId="6" fontId="2" fillId="4" borderId="8" xfId="0" applyNumberFormat="1" applyFont="1" applyFill="1" applyBorder="1"/>
    <xf numFmtId="6" fontId="2" fillId="4" borderId="3" xfId="0" applyNumberFormat="1" applyFont="1" applyFill="1" applyBorder="1"/>
    <xf numFmtId="6" fontId="2" fillId="4" borderId="0" xfId="0" applyNumberFormat="1" applyFont="1" applyFill="1"/>
    <xf numFmtId="0" fontId="4" fillId="0" borderId="14" xfId="0" applyFont="1" applyBorder="1"/>
    <xf numFmtId="0" fontId="6" fillId="0" borderId="0" xfId="0" applyFont="1"/>
    <xf numFmtId="0" fontId="0" fillId="0" borderId="0" xfId="0" applyAlignment="1">
      <alignment horizontal="center"/>
    </xf>
    <xf numFmtId="4" fontId="2" fillId="0" borderId="10" xfId="0" applyNumberFormat="1" applyFont="1" applyBorder="1"/>
    <xf numFmtId="167" fontId="2" fillId="0" borderId="8" xfId="0" applyNumberFormat="1" applyFont="1" applyBorder="1"/>
    <xf numFmtId="166" fontId="2" fillId="0" borderId="3" xfId="0" applyNumberFormat="1" applyFont="1" applyBorder="1"/>
    <xf numFmtId="166" fontId="2" fillId="0" borderId="3" xfId="1" applyNumberFormat="1" applyFont="1" applyBorder="1"/>
    <xf numFmtId="10" fontId="2" fillId="0" borderId="8" xfId="0" applyNumberFormat="1" applyFont="1" applyBorder="1"/>
    <xf numFmtId="167" fontId="2" fillId="0" borderId="3" xfId="1" applyNumberFormat="1" applyFont="1" applyBorder="1"/>
    <xf numFmtId="168" fontId="2" fillId="0" borderId="3" xfId="0" applyNumberFormat="1" applyFont="1" applyBorder="1"/>
    <xf numFmtId="168" fontId="2" fillId="0" borderId="0" xfId="0" applyNumberFormat="1" applyFont="1"/>
    <xf numFmtId="168" fontId="2" fillId="0" borderId="6" xfId="0" applyNumberFormat="1" applyFont="1" applyBorder="1"/>
    <xf numFmtId="168" fontId="2" fillId="0" borderId="8" xfId="0" applyNumberFormat="1" applyFont="1" applyBorder="1"/>
    <xf numFmtId="168" fontId="2" fillId="0" borderId="5" xfId="0" applyNumberFormat="1" applyFont="1" applyBorder="1"/>
    <xf numFmtId="168" fontId="2" fillId="0" borderId="10" xfId="0" applyNumberFormat="1" applyFont="1" applyBorder="1"/>
    <xf numFmtId="10" fontId="2" fillId="0" borderId="12" xfId="1" applyNumberFormat="1" applyFont="1" applyBorder="1"/>
    <xf numFmtId="0" fontId="4" fillId="0" borderId="0" xfId="0" applyFont="1"/>
    <xf numFmtId="0" fontId="2" fillId="0" borderId="12" xfId="0" applyFont="1" applyBorder="1"/>
    <xf numFmtId="9" fontId="2" fillId="0" borderId="13" xfId="0" applyNumberFormat="1" applyFont="1" applyBorder="1"/>
    <xf numFmtId="0" fontId="2" fillId="0" borderId="11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11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/>
    </xf>
    <xf numFmtId="169" fontId="2" fillId="0" borderId="0" xfId="0" applyNumberFormat="1" applyFont="1" applyAlignment="1">
      <alignment horizontal="center"/>
    </xf>
    <xf numFmtId="0" fontId="2" fillId="3" borderId="0" xfId="0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4"/>
  <sheetViews>
    <sheetView workbookViewId="0">
      <selection activeCell="G19" sqref="G19"/>
    </sheetView>
  </sheetViews>
  <sheetFormatPr defaultRowHeight="15" x14ac:dyDescent="0.25"/>
  <cols>
    <col min="3" max="4" width="9.140625" style="38"/>
  </cols>
  <sheetData>
    <row r="3" spans="3:4" x14ac:dyDescent="0.25">
      <c r="C3" s="38" t="s">
        <v>68</v>
      </c>
      <c r="D3" s="38" t="s">
        <v>60</v>
      </c>
    </row>
    <row r="5" spans="3:4" x14ac:dyDescent="0.25">
      <c r="C5" s="38">
        <v>1</v>
      </c>
      <c r="D5" s="38" t="s">
        <v>72</v>
      </c>
    </row>
    <row r="6" spans="3:4" x14ac:dyDescent="0.25">
      <c r="C6" s="38">
        <v>2</v>
      </c>
      <c r="D6" s="38" t="s">
        <v>70</v>
      </c>
    </row>
    <row r="7" spans="3:4" x14ac:dyDescent="0.25">
      <c r="C7" s="38">
        <v>3</v>
      </c>
      <c r="D7" s="38" t="s">
        <v>72</v>
      </c>
    </row>
    <row r="8" spans="3:4" x14ac:dyDescent="0.25">
      <c r="C8" s="38">
        <v>4</v>
      </c>
      <c r="D8" s="38" t="s">
        <v>71</v>
      </c>
    </row>
    <row r="9" spans="3:4" x14ac:dyDescent="0.25">
      <c r="C9" s="38">
        <v>5</v>
      </c>
      <c r="D9" s="38" t="s">
        <v>71</v>
      </c>
    </row>
    <row r="10" spans="3:4" x14ac:dyDescent="0.25">
      <c r="C10" s="38">
        <v>6</v>
      </c>
      <c r="D10" s="38" t="s">
        <v>72</v>
      </c>
    </row>
    <row r="11" spans="3:4" x14ac:dyDescent="0.25">
      <c r="C11" s="38">
        <v>7</v>
      </c>
      <c r="D11" s="38" t="s">
        <v>72</v>
      </c>
    </row>
    <row r="12" spans="3:4" x14ac:dyDescent="0.25">
      <c r="C12" s="38">
        <v>8</v>
      </c>
      <c r="D12" s="38" t="s">
        <v>71</v>
      </c>
    </row>
    <row r="13" spans="3:4" x14ac:dyDescent="0.25">
      <c r="C13" s="38">
        <v>9</v>
      </c>
      <c r="D13" s="38" t="s">
        <v>71</v>
      </c>
    </row>
    <row r="14" spans="3:4" x14ac:dyDescent="0.25">
      <c r="C14" s="38">
        <v>10</v>
      </c>
      <c r="D14" s="38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1"/>
  <sheetViews>
    <sheetView topLeftCell="A19" workbookViewId="0">
      <selection activeCell="M41" sqref="M41"/>
    </sheetView>
  </sheetViews>
  <sheetFormatPr defaultRowHeight="15" x14ac:dyDescent="0.25"/>
  <cols>
    <col min="1" max="9" width="9.140625" style="1"/>
    <col min="10" max="10" width="8" style="1" customWidth="1"/>
    <col min="11" max="16384" width="9.140625" style="1"/>
  </cols>
  <sheetData>
    <row r="2" spans="2:8" x14ac:dyDescent="0.25">
      <c r="B2" s="1" t="s">
        <v>26</v>
      </c>
    </row>
    <row r="4" spans="2:8" x14ac:dyDescent="0.25">
      <c r="B4" s="1" t="s">
        <v>57</v>
      </c>
    </row>
    <row r="5" spans="2:8" x14ac:dyDescent="0.25">
      <c r="B5" s="1" t="s">
        <v>59</v>
      </c>
    </row>
    <row r="6" spans="2:8" x14ac:dyDescent="0.25">
      <c r="B6" s="1" t="s">
        <v>27</v>
      </c>
    </row>
    <row r="8" spans="2:8" x14ac:dyDescent="0.25">
      <c r="B8" s="1" t="s">
        <v>58</v>
      </c>
    </row>
    <row r="10" spans="2:8" x14ac:dyDescent="0.25">
      <c r="B10" s="1" t="s">
        <v>28</v>
      </c>
    </row>
    <row r="11" spans="2:8" x14ac:dyDescent="0.25">
      <c r="B11" s="1" t="s">
        <v>29</v>
      </c>
    </row>
    <row r="12" spans="2:8" x14ac:dyDescent="0.25">
      <c r="B12" s="1" t="s">
        <v>30</v>
      </c>
    </row>
    <row r="15" spans="2:8" ht="15.75" thickBot="1" x14ac:dyDescent="0.3">
      <c r="B15" s="6" t="s">
        <v>31</v>
      </c>
    </row>
    <row r="16" spans="2:8" x14ac:dyDescent="0.25">
      <c r="C16" s="17" t="s">
        <v>32</v>
      </c>
      <c r="D16" s="18"/>
      <c r="E16" s="18" t="s">
        <v>33</v>
      </c>
      <c r="F16" s="18"/>
      <c r="G16" s="18"/>
      <c r="H16" s="19">
        <v>2</v>
      </c>
    </row>
    <row r="17" spans="2:10" x14ac:dyDescent="0.25">
      <c r="C17" s="9"/>
      <c r="D17" s="2"/>
      <c r="E17" s="2" t="s">
        <v>34</v>
      </c>
      <c r="F17" s="2"/>
      <c r="G17" s="2"/>
      <c r="H17" s="8">
        <v>0.05</v>
      </c>
    </row>
    <row r="18" spans="2:10" x14ac:dyDescent="0.25">
      <c r="C18" s="9"/>
      <c r="D18" s="2"/>
      <c r="E18" s="2" t="s">
        <v>35</v>
      </c>
      <c r="F18" s="2"/>
      <c r="G18" s="2"/>
      <c r="H18" s="40">
        <v>2.5000000000000001E-2</v>
      </c>
    </row>
    <row r="19" spans="2:10" x14ac:dyDescent="0.25">
      <c r="C19" s="9"/>
      <c r="D19" s="2"/>
      <c r="E19" s="2"/>
      <c r="F19" s="2"/>
      <c r="G19" s="2"/>
      <c r="H19" s="10"/>
    </row>
    <row r="20" spans="2:10" ht="15.75" thickBot="1" x14ac:dyDescent="0.3">
      <c r="C20" s="11"/>
      <c r="D20" s="20"/>
      <c r="E20" s="20" t="s">
        <v>36</v>
      </c>
      <c r="F20" s="20"/>
      <c r="G20" s="20"/>
      <c r="H20" s="41">
        <f>H18+H16*H17</f>
        <v>0.125</v>
      </c>
    </row>
    <row r="21" spans="2:10" ht="15.75" thickBot="1" x14ac:dyDescent="0.3"/>
    <row r="22" spans="2:10" x14ac:dyDescent="0.25">
      <c r="C22" s="17" t="s">
        <v>37</v>
      </c>
      <c r="D22" s="18"/>
      <c r="E22" s="18" t="s">
        <v>38</v>
      </c>
      <c r="F22" s="18"/>
      <c r="G22" s="18"/>
      <c r="H22" s="19">
        <f>9%*100</f>
        <v>9</v>
      </c>
    </row>
    <row r="23" spans="2:10" x14ac:dyDescent="0.25">
      <c r="C23" s="9"/>
      <c r="D23" s="2"/>
      <c r="E23" s="2" t="s">
        <v>39</v>
      </c>
      <c r="F23" s="2"/>
      <c r="G23" s="2"/>
      <c r="H23" s="10">
        <v>90</v>
      </c>
    </row>
    <row r="24" spans="2:10" x14ac:dyDescent="0.25">
      <c r="C24" s="9"/>
      <c r="D24" s="2"/>
      <c r="E24" s="2"/>
      <c r="F24" s="2"/>
      <c r="G24" s="2"/>
      <c r="H24" s="10"/>
    </row>
    <row r="25" spans="2:10" ht="15.75" thickBot="1" x14ac:dyDescent="0.3">
      <c r="C25" s="11"/>
      <c r="D25" s="20"/>
      <c r="E25" s="20" t="s">
        <v>40</v>
      </c>
      <c r="F25" s="20"/>
      <c r="G25" s="20"/>
      <c r="H25" s="42">
        <f>H22/H23</f>
        <v>0.1</v>
      </c>
    </row>
    <row r="26" spans="2:10" ht="15.75" thickBot="1" x14ac:dyDescent="0.3"/>
    <row r="27" spans="2:10" x14ac:dyDescent="0.25">
      <c r="C27" s="17"/>
      <c r="D27" s="18"/>
      <c r="E27" s="18"/>
      <c r="F27" s="18"/>
      <c r="G27" s="18"/>
      <c r="H27" s="19"/>
    </row>
    <row r="28" spans="2:10" x14ac:dyDescent="0.25">
      <c r="C28" s="9" t="s">
        <v>41</v>
      </c>
      <c r="D28" s="2"/>
      <c r="E28" s="2"/>
      <c r="F28" s="2"/>
      <c r="G28" s="2"/>
      <c r="H28" s="43">
        <f>(3.5*2)%</f>
        <v>7.0000000000000007E-2</v>
      </c>
    </row>
    <row r="29" spans="2:10" ht="15.75" thickBot="1" x14ac:dyDescent="0.3">
      <c r="C29" s="11" t="s">
        <v>42</v>
      </c>
      <c r="D29" s="20"/>
      <c r="E29" s="20"/>
      <c r="F29" s="20"/>
      <c r="G29" s="20"/>
      <c r="H29" s="44">
        <f>H28*(1-0.4)</f>
        <v>4.2000000000000003E-2</v>
      </c>
    </row>
    <row r="31" spans="2:10" ht="15.75" thickBot="1" x14ac:dyDescent="0.3">
      <c r="B31" s="6" t="s">
        <v>43</v>
      </c>
    </row>
    <row r="32" spans="2:10" x14ac:dyDescent="0.25">
      <c r="C32" s="1" t="s">
        <v>44</v>
      </c>
      <c r="E32" s="17" t="s">
        <v>45</v>
      </c>
      <c r="F32" s="18"/>
      <c r="G32" s="18"/>
      <c r="H32" s="18">
        <v>10000</v>
      </c>
      <c r="I32" s="18"/>
      <c r="J32" s="19"/>
    </row>
    <row r="33" spans="3:11" x14ac:dyDescent="0.25">
      <c r="E33" s="9" t="s">
        <v>46</v>
      </c>
      <c r="F33" s="2"/>
      <c r="G33" s="2"/>
      <c r="H33" s="2">
        <f>1000*0.9</f>
        <v>900</v>
      </c>
      <c r="I33" s="2"/>
      <c r="J33" s="10"/>
    </row>
    <row r="34" spans="3:11" x14ac:dyDescent="0.25">
      <c r="E34" s="9"/>
      <c r="F34" s="2"/>
      <c r="G34" s="2"/>
      <c r="H34" s="2"/>
      <c r="I34" s="2"/>
      <c r="J34" s="10" t="s">
        <v>47</v>
      </c>
    </row>
    <row r="35" spans="3:11" ht="15.75" thickBot="1" x14ac:dyDescent="0.3">
      <c r="E35" s="11" t="s">
        <v>48</v>
      </c>
      <c r="F35" s="20"/>
      <c r="G35" s="20"/>
      <c r="H35" s="20">
        <f>H32*H33</f>
        <v>9000000</v>
      </c>
      <c r="I35" s="20"/>
      <c r="J35" s="45">
        <f>H35/H$48</f>
        <v>0.17910447761194029</v>
      </c>
    </row>
    <row r="36" spans="3:11" ht="15.75" thickBot="1" x14ac:dyDescent="0.3">
      <c r="J36" s="46"/>
    </row>
    <row r="37" spans="3:11" x14ac:dyDescent="0.25">
      <c r="C37" s="1" t="s">
        <v>49</v>
      </c>
      <c r="E37" s="17" t="s">
        <v>50</v>
      </c>
      <c r="F37" s="18"/>
      <c r="G37" s="18"/>
      <c r="H37" s="18">
        <v>600000</v>
      </c>
      <c r="I37" s="18"/>
      <c r="J37" s="47"/>
    </row>
    <row r="38" spans="3:11" x14ac:dyDescent="0.25">
      <c r="E38" s="9" t="s">
        <v>51</v>
      </c>
      <c r="F38" s="2"/>
      <c r="G38" s="2"/>
      <c r="H38" s="2">
        <v>65</v>
      </c>
      <c r="I38" s="2"/>
      <c r="J38" s="48"/>
    </row>
    <row r="39" spans="3:11" x14ac:dyDescent="0.25">
      <c r="E39" s="9"/>
      <c r="F39" s="2"/>
      <c r="G39" s="2"/>
      <c r="H39" s="2"/>
      <c r="I39" s="2"/>
      <c r="J39" s="48" t="s">
        <v>47</v>
      </c>
    </row>
    <row r="40" spans="3:11" ht="15.75" thickBot="1" x14ac:dyDescent="0.3">
      <c r="E40" s="11" t="s">
        <v>48</v>
      </c>
      <c r="F40" s="20"/>
      <c r="G40" s="20"/>
      <c r="H40" s="20">
        <f>H37*H38</f>
        <v>39000000</v>
      </c>
      <c r="I40" s="20"/>
      <c r="J40" s="45">
        <f>H40/H$48</f>
        <v>0.77611940298507465</v>
      </c>
    </row>
    <row r="41" spans="3:11" ht="15.75" thickBot="1" x14ac:dyDescent="0.3">
      <c r="J41" s="46"/>
    </row>
    <row r="42" spans="3:11" x14ac:dyDescent="0.25">
      <c r="C42" s="1" t="s">
        <v>52</v>
      </c>
      <c r="E42" s="17" t="s">
        <v>50</v>
      </c>
      <c r="F42" s="18"/>
      <c r="G42" s="18"/>
      <c r="H42" s="18">
        <v>25000</v>
      </c>
      <c r="I42" s="18"/>
      <c r="J42" s="47"/>
    </row>
    <row r="43" spans="3:11" x14ac:dyDescent="0.25">
      <c r="E43" s="9" t="s">
        <v>51</v>
      </c>
      <c r="F43" s="2"/>
      <c r="G43" s="2"/>
      <c r="H43" s="2">
        <v>90</v>
      </c>
      <c r="I43" s="2"/>
      <c r="J43" s="48"/>
    </row>
    <row r="44" spans="3:11" x14ac:dyDescent="0.25">
      <c r="E44" s="9"/>
      <c r="F44" s="2"/>
      <c r="G44" s="2"/>
      <c r="H44" s="2"/>
      <c r="I44" s="2"/>
      <c r="J44" s="48" t="s">
        <v>47</v>
      </c>
    </row>
    <row r="45" spans="3:11" ht="15.75" thickBot="1" x14ac:dyDescent="0.3">
      <c r="E45" s="11" t="s">
        <v>48</v>
      </c>
      <c r="F45" s="20"/>
      <c r="G45" s="20"/>
      <c r="H45" s="20">
        <f>H42*H43</f>
        <v>2250000</v>
      </c>
      <c r="I45" s="20"/>
      <c r="J45" s="45">
        <f>H45/H$48</f>
        <v>4.4776119402985072E-2</v>
      </c>
    </row>
    <row r="46" spans="3:11" ht="15.75" thickBot="1" x14ac:dyDescent="0.3">
      <c r="J46" s="46"/>
    </row>
    <row r="47" spans="3:11" x14ac:dyDescent="0.25">
      <c r="E47" s="17"/>
      <c r="F47" s="18"/>
      <c r="G47" s="18"/>
      <c r="H47" s="18"/>
      <c r="I47" s="18"/>
      <c r="J47" s="49" t="s">
        <v>53</v>
      </c>
      <c r="K47" s="19"/>
    </row>
    <row r="48" spans="3:11" ht="15.75" thickBot="1" x14ac:dyDescent="0.3">
      <c r="C48" s="1" t="s">
        <v>54</v>
      </c>
      <c r="E48" s="11"/>
      <c r="F48" s="20"/>
      <c r="G48" s="20"/>
      <c r="H48" s="20">
        <f>H35+H40+H45</f>
        <v>50250000</v>
      </c>
      <c r="I48" s="20"/>
      <c r="J48" s="50">
        <f>J35+J40+J45</f>
        <v>1</v>
      </c>
      <c r="K48" s="21"/>
    </row>
    <row r="50" spans="2:6" ht="15.75" thickBot="1" x14ac:dyDescent="0.3"/>
    <row r="51" spans="2:6" ht="15.75" thickBot="1" x14ac:dyDescent="0.3">
      <c r="B51" s="6" t="s">
        <v>55</v>
      </c>
      <c r="C51" s="1" t="s">
        <v>56</v>
      </c>
      <c r="E51" s="51">
        <f>H29*J35+H20*J40+H25*J45</f>
        <v>0.10901492537313434</v>
      </c>
      <c r="F51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42"/>
  <sheetViews>
    <sheetView topLeftCell="A19" workbookViewId="0">
      <selection activeCell="I37" sqref="I37"/>
    </sheetView>
  </sheetViews>
  <sheetFormatPr defaultRowHeight="15" x14ac:dyDescent="0.25"/>
  <cols>
    <col min="1" max="1" width="9.140625" style="1"/>
    <col min="2" max="2" width="12.85546875" style="1" customWidth="1"/>
    <col min="3" max="7" width="9.140625" style="1"/>
    <col min="8" max="8" width="12.85546875" style="1" customWidth="1"/>
    <col min="9" max="9" width="13" style="1" customWidth="1"/>
    <col min="10" max="10" width="9.140625" style="1"/>
    <col min="11" max="11" width="12.42578125" style="1" customWidth="1"/>
    <col min="12" max="12" width="15.42578125" style="1" customWidth="1"/>
    <col min="13" max="16384" width="9.140625" style="1"/>
  </cols>
  <sheetData>
    <row r="1" spans="2:3" x14ac:dyDescent="0.25">
      <c r="B1" s="52"/>
    </row>
    <row r="3" spans="2:3" x14ac:dyDescent="0.25">
      <c r="B3" s="1" t="s">
        <v>80</v>
      </c>
    </row>
    <row r="4" spans="2:3" x14ac:dyDescent="0.25">
      <c r="B4" s="1" t="s">
        <v>73</v>
      </c>
    </row>
    <row r="5" spans="2:3" x14ac:dyDescent="0.25">
      <c r="B5" s="1" t="s">
        <v>81</v>
      </c>
    </row>
    <row r="7" spans="2:3" x14ac:dyDescent="0.25">
      <c r="B7" s="1" t="s">
        <v>82</v>
      </c>
    </row>
    <row r="8" spans="2:3" x14ac:dyDescent="0.25">
      <c r="B8" s="1" t="s">
        <v>83</v>
      </c>
    </row>
    <row r="10" spans="2:3" x14ac:dyDescent="0.25">
      <c r="B10" s="1" t="s">
        <v>74</v>
      </c>
    </row>
    <row r="11" spans="2:3" x14ac:dyDescent="0.25">
      <c r="B11" s="16" t="s">
        <v>79</v>
      </c>
    </row>
    <row r="13" spans="2:3" x14ac:dyDescent="0.25">
      <c r="B13" s="1" t="s">
        <v>1</v>
      </c>
      <c r="C13" s="1" t="s">
        <v>85</v>
      </c>
    </row>
    <row r="14" spans="2:3" ht="15.75" x14ac:dyDescent="0.25">
      <c r="B14" s="1" t="s">
        <v>2</v>
      </c>
      <c r="C14" s="7" t="s">
        <v>84</v>
      </c>
    </row>
    <row r="15" spans="2:3" x14ac:dyDescent="0.25">
      <c r="B15" s="1" t="s">
        <v>3</v>
      </c>
      <c r="C15" s="1" t="s">
        <v>86</v>
      </c>
    </row>
    <row r="17" spans="2:12" x14ac:dyDescent="0.25">
      <c r="B17" s="5" t="s">
        <v>60</v>
      </c>
    </row>
    <row r="18" spans="2:12" x14ac:dyDescent="0.25">
      <c r="B18" s="22"/>
      <c r="C18" s="1" t="s">
        <v>61</v>
      </c>
    </row>
    <row r="19" spans="2:12" x14ac:dyDescent="0.25">
      <c r="B19" s="22"/>
      <c r="C19" s="1" t="s">
        <v>62</v>
      </c>
    </row>
    <row r="20" spans="2:12" x14ac:dyDescent="0.25">
      <c r="B20" s="22"/>
    </row>
    <row r="21" spans="2:12" x14ac:dyDescent="0.25">
      <c r="B21" s="22"/>
      <c r="C21" s="1" t="s">
        <v>75</v>
      </c>
    </row>
    <row r="22" spans="2:12" x14ac:dyDescent="0.25">
      <c r="B22" s="22"/>
      <c r="C22" s="1" t="s">
        <v>76</v>
      </c>
    </row>
    <row r="23" spans="2:12" ht="15.75" thickBot="1" x14ac:dyDescent="0.3">
      <c r="B23" s="22"/>
    </row>
    <row r="24" spans="2:12" ht="15.75" thickBot="1" x14ac:dyDescent="0.3">
      <c r="B24" s="22"/>
      <c r="C24" s="53" t="s">
        <v>63</v>
      </c>
      <c r="D24" s="31"/>
      <c r="E24" s="54">
        <v>0.12</v>
      </c>
      <c r="F24" s="32"/>
    </row>
    <row r="25" spans="2:12" ht="15.75" thickBot="1" x14ac:dyDescent="0.3"/>
    <row r="26" spans="2:12" ht="15.75" thickBot="1" x14ac:dyDescent="0.3">
      <c r="H26" s="53" t="s">
        <v>88</v>
      </c>
      <c r="I26" s="32"/>
      <c r="J26" s="2"/>
      <c r="K26" s="53" t="s">
        <v>89</v>
      </c>
      <c r="L26" s="32"/>
    </row>
    <row r="27" spans="2:12" x14ac:dyDescent="0.25">
      <c r="H27" s="55" t="s">
        <v>64</v>
      </c>
      <c r="I27" s="55" t="s">
        <v>0</v>
      </c>
      <c r="J27" s="3"/>
      <c r="K27" s="55" t="s">
        <v>64</v>
      </c>
      <c r="L27" s="55" t="s">
        <v>0</v>
      </c>
    </row>
    <row r="28" spans="2:12" x14ac:dyDescent="0.25">
      <c r="H28" s="56">
        <v>0.4</v>
      </c>
      <c r="I28" s="56">
        <f>1-H28</f>
        <v>0.6</v>
      </c>
      <c r="K28" s="56">
        <f>H28</f>
        <v>0.4</v>
      </c>
      <c r="L28" s="56">
        <f>I28</f>
        <v>0.6</v>
      </c>
    </row>
    <row r="29" spans="2:12" x14ac:dyDescent="0.25">
      <c r="C29" s="1" t="s">
        <v>13</v>
      </c>
      <c r="H29" s="12">
        <v>200</v>
      </c>
      <c r="I29" s="12">
        <v>100</v>
      </c>
      <c r="K29" s="57">
        <f>H29</f>
        <v>200</v>
      </c>
      <c r="L29" s="57">
        <f>I29</f>
        <v>100</v>
      </c>
    </row>
    <row r="30" spans="2:12" x14ac:dyDescent="0.25">
      <c r="C30" s="1" t="s">
        <v>65</v>
      </c>
      <c r="H30" s="12">
        <v>0</v>
      </c>
      <c r="I30" s="12">
        <v>0</v>
      </c>
      <c r="K30" s="57">
        <v>0</v>
      </c>
      <c r="L30" s="57">
        <v>22</v>
      </c>
    </row>
    <row r="31" spans="2:12" x14ac:dyDescent="0.25">
      <c r="C31" s="3" t="s">
        <v>66</v>
      </c>
      <c r="D31" s="3"/>
      <c r="E31" s="3"/>
      <c r="F31" s="3"/>
      <c r="G31" s="3"/>
      <c r="H31" s="55">
        <v>95</v>
      </c>
      <c r="I31" s="55">
        <v>95</v>
      </c>
      <c r="J31" s="3"/>
      <c r="K31" s="55">
        <v>115</v>
      </c>
      <c r="L31" s="58">
        <f>L29-L30</f>
        <v>78</v>
      </c>
    </row>
    <row r="32" spans="2:12" x14ac:dyDescent="0.25">
      <c r="C32" s="1" t="s">
        <v>67</v>
      </c>
      <c r="H32" s="12">
        <f>H29-H31-H30</f>
        <v>105</v>
      </c>
      <c r="I32" s="12">
        <f>I29-I31-I30</f>
        <v>5</v>
      </c>
      <c r="J32" s="12"/>
      <c r="K32" s="12">
        <f t="shared" ref="K32:L32" si="0">K29-K31-K30</f>
        <v>85</v>
      </c>
      <c r="L32" s="12">
        <f t="shared" si="0"/>
        <v>0</v>
      </c>
    </row>
    <row r="33" spans="2:12" ht="15.75" thickBot="1" x14ac:dyDescent="0.3"/>
    <row r="34" spans="2:12" ht="15.75" thickBot="1" x14ac:dyDescent="0.3">
      <c r="H34" s="53" t="str">
        <f>H26</f>
        <v>Strong Inc.</v>
      </c>
      <c r="I34" s="32"/>
      <c r="J34" s="2"/>
      <c r="K34" s="53" t="str">
        <f>K26</f>
        <v>Weak Inc.</v>
      </c>
      <c r="L34" s="32"/>
    </row>
    <row r="35" spans="2:12" x14ac:dyDescent="0.25">
      <c r="B35" s="52" t="s">
        <v>1</v>
      </c>
      <c r="C35" s="1" t="s">
        <v>61</v>
      </c>
      <c r="H35" s="59">
        <f>(H$28*H31+I$28*I31)/(1+$E$24)</f>
        <v>84.821428571428569</v>
      </c>
      <c r="K35" s="60">
        <f>(K$28*K31+L$28*L31)/(1+$E$24)</f>
        <v>82.857142857142847</v>
      </c>
    </row>
    <row r="36" spans="2:12" x14ac:dyDescent="0.25">
      <c r="H36" s="59"/>
      <c r="K36" s="59"/>
    </row>
    <row r="37" spans="2:12" x14ac:dyDescent="0.25">
      <c r="B37" s="52" t="s">
        <v>2</v>
      </c>
      <c r="C37" s="1" t="s">
        <v>75</v>
      </c>
      <c r="H37" s="59">
        <f>(H$28*H32+I$28*I32)/(1+$E$24)</f>
        <v>40.178571428571423</v>
      </c>
      <c r="K37" s="59">
        <f>(K$28*K32+L$28*L32)/(1+$E$24)</f>
        <v>30.357142857142854</v>
      </c>
    </row>
    <row r="39" spans="2:12" x14ac:dyDescent="0.25">
      <c r="B39" s="52" t="s">
        <v>3</v>
      </c>
      <c r="C39" s="1" t="s">
        <v>77</v>
      </c>
      <c r="H39" s="12">
        <f>H35+H37</f>
        <v>125</v>
      </c>
      <c r="K39" s="61">
        <f t="shared" ref="K39" si="1">K35+K37</f>
        <v>113.21428571428569</v>
      </c>
    </row>
    <row r="40" spans="2:12" x14ac:dyDescent="0.25">
      <c r="C40" s="1" t="s">
        <v>78</v>
      </c>
    </row>
    <row r="42" spans="2:12" x14ac:dyDescent="0.25">
      <c r="C42" s="62" t="s">
        <v>87</v>
      </c>
      <c r="D42" s="62"/>
      <c r="E42" s="62"/>
      <c r="F42" s="62"/>
      <c r="G42" s="62"/>
      <c r="H42" s="62"/>
      <c r="I42" s="62"/>
      <c r="J42" s="62"/>
      <c r="K42" s="6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N10" sqref="N10"/>
    </sheetView>
  </sheetViews>
  <sheetFormatPr defaultRowHeight="15" x14ac:dyDescent="0.25"/>
  <cols>
    <col min="1" max="2" width="9.140625" style="1"/>
    <col min="3" max="3" width="14.5703125" style="1" customWidth="1"/>
    <col min="4" max="4" width="17.7109375" style="1" customWidth="1"/>
    <col min="5" max="7" width="11.140625" style="1" bestFit="1" customWidth="1"/>
    <col min="8" max="16384" width="9.140625" style="1"/>
  </cols>
  <sheetData>
    <row r="1" spans="2:8" x14ac:dyDescent="0.25">
      <c r="B1" s="1" t="s">
        <v>21</v>
      </c>
    </row>
    <row r="2" spans="2:8" x14ac:dyDescent="0.25">
      <c r="B2" s="1" t="s">
        <v>22</v>
      </c>
    </row>
    <row r="3" spans="2:8" x14ac:dyDescent="0.25">
      <c r="B3" s="1" t="s">
        <v>23</v>
      </c>
    </row>
    <row r="5" spans="2:8" x14ac:dyDescent="0.25">
      <c r="B5" s="1" t="s">
        <v>24</v>
      </c>
    </row>
    <row r="6" spans="2:8" x14ac:dyDescent="0.25">
      <c r="B6" s="1" t="s">
        <v>4</v>
      </c>
    </row>
    <row r="7" spans="2:8" x14ac:dyDescent="0.25">
      <c r="B7" s="1" t="s">
        <v>5</v>
      </c>
    </row>
    <row r="9" spans="2:8" x14ac:dyDescent="0.25">
      <c r="B9" s="6" t="s">
        <v>25</v>
      </c>
    </row>
    <row r="10" spans="2:8" x14ac:dyDescent="0.25">
      <c r="C10" s="1" t="s">
        <v>10</v>
      </c>
      <c r="E10" s="1">
        <v>3000000</v>
      </c>
    </row>
    <row r="11" spans="2:8" x14ac:dyDescent="0.25">
      <c r="C11" s="1" t="s">
        <v>11</v>
      </c>
      <c r="E11" s="4">
        <v>0.08</v>
      </c>
    </row>
    <row r="12" spans="2:8" x14ac:dyDescent="0.25">
      <c r="C12" s="1" t="s">
        <v>12</v>
      </c>
      <c r="E12" s="4">
        <v>0.4</v>
      </c>
    </row>
    <row r="13" spans="2:8" ht="15.75" thickBot="1" x14ac:dyDescent="0.3"/>
    <row r="14" spans="2:8" ht="15.75" thickBot="1" x14ac:dyDescent="0.3">
      <c r="C14" s="30" t="s">
        <v>6</v>
      </c>
      <c r="D14" s="31" t="s">
        <v>7</v>
      </c>
      <c r="E14" s="31" t="s">
        <v>8</v>
      </c>
      <c r="F14" s="32" t="s">
        <v>9</v>
      </c>
      <c r="H14" s="37" t="s">
        <v>18</v>
      </c>
    </row>
    <row r="15" spans="2:8" x14ac:dyDescent="0.25">
      <c r="C15" s="23">
        <v>0</v>
      </c>
      <c r="D15" s="24">
        <f>E10</f>
        <v>3000000</v>
      </c>
      <c r="E15" s="18"/>
      <c r="F15" s="19"/>
      <c r="H15" s="1" t="s">
        <v>19</v>
      </c>
    </row>
    <row r="16" spans="2:8" x14ac:dyDescent="0.25">
      <c r="C16" s="25">
        <v>1</v>
      </c>
      <c r="D16" s="26">
        <f>D15-($E$10/3)</f>
        <v>2000000</v>
      </c>
      <c r="E16" s="27">
        <f>D15*E$11</f>
        <v>240000</v>
      </c>
      <c r="F16" s="33">
        <f>E16*E$12</f>
        <v>96000</v>
      </c>
      <c r="H16" s="1" t="s">
        <v>20</v>
      </c>
    </row>
    <row r="17" spans="2:7" x14ac:dyDescent="0.25">
      <c r="C17" s="25">
        <v>2</v>
      </c>
      <c r="D17" s="26">
        <f>D16-($E$10/3)</f>
        <v>1000000</v>
      </c>
      <c r="E17" s="27">
        <f t="shared" ref="E17:E18" si="0">D16*E$11</f>
        <v>160000</v>
      </c>
      <c r="F17" s="33">
        <f t="shared" ref="F17:F18" si="1">E17*E$12</f>
        <v>64000</v>
      </c>
    </row>
    <row r="18" spans="2:7" ht="15.75" thickBot="1" x14ac:dyDescent="0.3">
      <c r="C18" s="28">
        <v>3</v>
      </c>
      <c r="D18" s="39">
        <f>D17-($E$10/3)</f>
        <v>0</v>
      </c>
      <c r="E18" s="29">
        <f t="shared" si="0"/>
        <v>80000</v>
      </c>
      <c r="F18" s="34">
        <f t="shared" si="1"/>
        <v>32000</v>
      </c>
    </row>
    <row r="21" spans="2:7" x14ac:dyDescent="0.25">
      <c r="B21" s="6" t="s">
        <v>90</v>
      </c>
    </row>
    <row r="22" spans="2:7" ht="15.75" thickBot="1" x14ac:dyDescent="0.3">
      <c r="D22" s="36" t="s">
        <v>6</v>
      </c>
      <c r="E22" s="36">
        <v>1</v>
      </c>
      <c r="F22" s="36">
        <v>2</v>
      </c>
      <c r="G22" s="36">
        <v>3</v>
      </c>
    </row>
    <row r="23" spans="2:7" ht="15.75" thickTop="1" x14ac:dyDescent="0.25"/>
    <row r="24" spans="2:7" x14ac:dyDescent="0.25">
      <c r="D24" s="1" t="s">
        <v>13</v>
      </c>
      <c r="E24" s="35">
        <f>F16</f>
        <v>96000</v>
      </c>
      <c r="F24" s="35">
        <f>F17</f>
        <v>64000</v>
      </c>
      <c r="G24" s="35">
        <f>F18</f>
        <v>32000</v>
      </c>
    </row>
    <row r="25" spans="2:7" x14ac:dyDescent="0.25">
      <c r="D25" s="1" t="s">
        <v>14</v>
      </c>
    </row>
    <row r="27" spans="2:7" x14ac:dyDescent="0.25">
      <c r="D27" s="1" t="s">
        <v>15</v>
      </c>
      <c r="E27" s="13">
        <f>1/(1+$E$11)^E22</f>
        <v>0.92592592592592582</v>
      </c>
      <c r="F27" s="13">
        <f t="shared" ref="F27:G27" si="2">1/(1+$E$11)^F22</f>
        <v>0.85733882030178321</v>
      </c>
      <c r="G27" s="13">
        <f t="shared" si="2"/>
        <v>0.79383224102016958</v>
      </c>
    </row>
    <row r="29" spans="2:7" x14ac:dyDescent="0.25">
      <c r="D29" s="1" t="s">
        <v>16</v>
      </c>
      <c r="E29" s="14">
        <f>E24*E27</f>
        <v>88888.888888888876</v>
      </c>
      <c r="F29" s="14">
        <f t="shared" ref="F29:G29" si="3">F24*F27</f>
        <v>54869.684499314128</v>
      </c>
      <c r="G29" s="14">
        <f t="shared" si="3"/>
        <v>25402.631712645427</v>
      </c>
    </row>
    <row r="31" spans="2:7" ht="15.75" thickBot="1" x14ac:dyDescent="0.3">
      <c r="D31" s="1" t="s">
        <v>17</v>
      </c>
    </row>
    <row r="32" spans="2:7" ht="15.75" thickBot="1" x14ac:dyDescent="0.3">
      <c r="E32" s="15">
        <f>SUM(E29:G29)</f>
        <v>169161.20510084843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MCQ_Solution</vt:lpstr>
      <vt:lpstr>Problem1_2019_VersionA</vt:lpstr>
      <vt:lpstr>Problem2_2019_versionA</vt:lpstr>
      <vt:lpstr>Problem3_2019_VersionA</vt:lpstr>
    </vt:vector>
  </TitlesOfParts>
  <Company>University of Ottawa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Dutta, Shantanu</dc:creator>
  <cp:lastModifiedBy>Dutta, Shantanu</cp:lastModifiedBy>
  <dcterms:created xsi:type="dcterms:W3CDTF">2016-02-24T12:50:13Z</dcterms:created>
  <dcterms:modified xsi:type="dcterms:W3CDTF">2019-03-06T19:47:38Z</dcterms:modified>
</cp:coreProperties>
</file>