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filterPrivacy="1"/>
  <xr:revisionPtr revIDLastSave="0" documentId="13_ncr:1_{BDAE2D70-A81A-B743-8110-DD187696CBEC}" xr6:coauthVersionLast="37" xr6:coauthVersionMax="37" xr10:uidLastSave="{00000000-0000-0000-0000-000000000000}"/>
  <bookViews>
    <workbookView xWindow="0" yWindow="460" windowWidth="28800" windowHeight="17540" xr2:uid="{00000000-000D-0000-FFFF-FFFF00000000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9" i="1" l="1"/>
  <c r="B58" i="1"/>
  <c r="C16" i="1" l="1"/>
  <c r="B36" i="1"/>
  <c r="B35" i="1"/>
  <c r="C6" i="1" l="1"/>
  <c r="C82" i="1" s="1"/>
  <c r="C4" i="1"/>
  <c r="C80" i="1" s="1"/>
  <c r="C12" i="1" l="1"/>
  <c r="C10" i="1"/>
  <c r="C9" i="1"/>
  <c r="B37" i="1"/>
  <c r="C13" i="1"/>
  <c r="B38" i="1" l="1"/>
  <c r="D80" i="1"/>
  <c r="D64" i="1"/>
  <c r="C17" i="1"/>
  <c r="C14" i="1"/>
  <c r="C11" i="1"/>
  <c r="D44" i="1"/>
  <c r="C28" i="1"/>
  <c r="C29" i="1" s="1"/>
  <c r="C30" i="1" s="1"/>
  <c r="D35" i="1"/>
  <c r="H38" i="1" s="1"/>
  <c r="C38" i="1"/>
  <c r="B30" i="1"/>
  <c r="D27" i="1"/>
  <c r="J30" i="1" s="1"/>
  <c r="C24" i="1"/>
  <c r="B24" i="1"/>
  <c r="M40" i="1"/>
  <c r="M32" i="1"/>
  <c r="M26" i="1"/>
  <c r="M86" i="1" s="1"/>
  <c r="D82" i="1"/>
  <c r="D22" i="1"/>
  <c r="H24" i="1" l="1"/>
  <c r="C83" i="1"/>
  <c r="D83" i="1" s="1"/>
  <c r="D38" i="1"/>
  <c r="G38" i="1" s="1"/>
  <c r="K38" i="1" s="1"/>
  <c r="C7" i="1"/>
  <c r="C18" i="1" s="1"/>
  <c r="C19" i="1" s="1"/>
  <c r="D24" i="1"/>
  <c r="G24" i="1" s="1"/>
  <c r="D30" i="1"/>
  <c r="I30" i="1" s="1"/>
  <c r="D50" i="1" l="1"/>
  <c r="C72" i="1" s="1"/>
  <c r="C84" i="1"/>
  <c r="K30" i="1"/>
  <c r="C74" i="1"/>
  <c r="K24" i="1"/>
  <c r="D84" i="1" l="1"/>
  <c r="D86" i="1" s="1"/>
  <c r="C55" i="1"/>
  <c r="C66" i="1" s="1"/>
  <c r="C48" i="1"/>
  <c r="K41" i="1"/>
  <c r="D56" i="1" l="1"/>
  <c r="D51" i="1"/>
  <c r="D59" i="1" s="1"/>
  <c r="C49" i="1"/>
  <c r="C58" i="1" s="1"/>
  <c r="C67" i="1" s="1"/>
  <c r="D67" i="1"/>
  <c r="D68" i="1" l="1"/>
  <c r="C86" i="1"/>
</calcChain>
</file>

<file path=xl/sharedStrings.xml><?xml version="1.0" encoding="utf-8"?>
<sst xmlns="http://schemas.openxmlformats.org/spreadsheetml/2006/main" count="68" uniqueCount="61">
  <si>
    <t>Computation of taxable income:</t>
  </si>
  <si>
    <t>Permanent difference</t>
  </si>
  <si>
    <t>Accounting income subject to tax</t>
  </si>
  <si>
    <t>Temporary differences</t>
  </si>
  <si>
    <t>Depreciation expense</t>
  </si>
  <si>
    <t>CCA</t>
  </si>
  <si>
    <t>Taxable income</t>
  </si>
  <si>
    <t>Book value</t>
  </si>
  <si>
    <t>Tax basis</t>
  </si>
  <si>
    <t>Temporary difference</t>
  </si>
  <si>
    <t>Tax rate</t>
  </si>
  <si>
    <t>Future income taxes – opening balance</t>
  </si>
  <si>
    <t>Effect on income tax expense</t>
  </si>
  <si>
    <t>Taxable</t>
  </si>
  <si>
    <t>deductible</t>
  </si>
  <si>
    <t>Total effect on (future) income tax expense</t>
  </si>
  <si>
    <t>Current income tax expense</t>
  </si>
  <si>
    <t xml:space="preserve">   Cash</t>
  </si>
  <si>
    <t>Income tax payable</t>
  </si>
  <si>
    <t xml:space="preserve">   Income tax payable</t>
  </si>
  <si>
    <t>OR</t>
  </si>
  <si>
    <t>Partial income statement (liability method)</t>
  </si>
  <si>
    <t>Income before income tax</t>
  </si>
  <si>
    <t>Income tax expense</t>
  </si>
  <si>
    <t>Current</t>
  </si>
  <si>
    <t>Future</t>
  </si>
  <si>
    <t>Net income</t>
  </si>
  <si>
    <t>Partial balance sheet</t>
  </si>
  <si>
    <t>Current liabilities</t>
  </si>
  <si>
    <t>Effective tax rate disclosure                                                                $            %</t>
  </si>
  <si>
    <t>Effective tax rate</t>
  </si>
  <si>
    <t>Items</t>
  </si>
  <si>
    <t>Category</t>
  </si>
  <si>
    <t>PP&amp;E</t>
  </si>
  <si>
    <t>Future income taxes liability – ending balance</t>
  </si>
  <si>
    <t>Deduct/Taxable?</t>
  </si>
  <si>
    <t>Meals and entertainment</t>
  </si>
  <si>
    <t>Future income taxes asset – ending balance</t>
  </si>
  <si>
    <t>Future income taxes asset– opening balance</t>
  </si>
  <si>
    <t>Total Marks</t>
  </si>
  <si>
    <t>Accounts Receivable</t>
  </si>
  <si>
    <t>Revenue recognized</t>
  </si>
  <si>
    <t>Cash received</t>
  </si>
  <si>
    <t>$</t>
  </si>
  <si>
    <t>%</t>
  </si>
  <si>
    <t>Warranty expense</t>
  </si>
  <si>
    <t>Warranty paid</t>
  </si>
  <si>
    <t>Long-term liability</t>
  </si>
  <si>
    <t>Deferred tax liability</t>
  </si>
  <si>
    <t>Accrued liabilities</t>
  </si>
  <si>
    <t>Income tax payable (35%)</t>
  </si>
  <si>
    <t>info</t>
  </si>
  <si>
    <t>Future income tax expense</t>
  </si>
  <si>
    <t>Income tax payable (6,294,400-170,000)</t>
  </si>
  <si>
    <t>Deferred tax liability (333,200 + 205,100 - 124,600)</t>
  </si>
  <si>
    <t>check</t>
  </si>
  <si>
    <t>MakeMeSing</t>
  </si>
  <si>
    <t>Basic tax rate  (18,170,000 x 35%)</t>
  </si>
  <si>
    <t>Income before income tax ($18,000,000 + 170,000)</t>
  </si>
  <si>
    <t>Non-deductible item - meals &amp; entertainment &amp; Penalties ((422,000 X 50% X 35%))</t>
  </si>
  <si>
    <t>Change in tax rate ((740,000 + 470,000 - 425,000) x (35% - 29%))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</si>
</sst>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sz val="12"/>
      <color theme="1"/>
      <name val="Consolas"/>
      <family val="3"/>
    </font>
    <font>
      <u val="double"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 val="singleAccounting"/>
      <sz val="12"/>
      <color theme="1"/>
      <name val="Times New Roman"/>
      <family val="1"/>
    </font>
    <font>
      <b/>
      <u val="singleAccounting"/>
      <sz val="12"/>
      <color theme="1"/>
      <name val="Consolas"/>
      <family val="3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vertical="center" wrapText="1"/>
    </xf>
    <xf numFmtId="164" fontId="1" fillId="0" borderId="0" xfId="0" applyNumberFormat="1" applyFont="1" applyBorder="1" applyAlignment="1">
      <alignment horizontal="right" vertical="center" wrapText="1"/>
    </xf>
    <xf numFmtId="0" fontId="8" fillId="2" borderId="0" xfId="0" applyFont="1" applyFill="1" applyBorder="1" applyAlignment="1">
      <alignment wrapText="1"/>
    </xf>
    <xf numFmtId="0" fontId="0" fillId="0" borderId="0" xfId="0" applyBorder="1" applyAlignment="1">
      <alignment wrapText="1"/>
    </xf>
    <xf numFmtId="3" fontId="3" fillId="0" borderId="0" xfId="0" applyNumberFormat="1" applyFont="1" applyBorder="1" applyAlignment="1">
      <alignment horizontal="right" vertical="center" wrapText="1"/>
    </xf>
    <xf numFmtId="3" fontId="9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vertical="center"/>
    </xf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/>
    </xf>
    <xf numFmtId="3" fontId="10" fillId="4" borderId="0" xfId="0" applyNumberFormat="1" applyFont="1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3" fontId="1" fillId="0" borderId="0" xfId="0" applyNumberFormat="1" applyFont="1" applyFill="1" applyBorder="1" applyAlignment="1">
      <alignment horizontal="right" vertical="center" wrapText="1"/>
    </xf>
    <xf numFmtId="3" fontId="1" fillId="0" borderId="0" xfId="0" applyNumberFormat="1" applyFont="1" applyFill="1" applyBorder="1" applyAlignment="1">
      <alignment vertical="center" wrapText="1"/>
    </xf>
    <xf numFmtId="9" fontId="1" fillId="0" borderId="0" xfId="2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horizontal="right" vertical="center" wrapText="1"/>
    </xf>
    <xf numFmtId="3" fontId="3" fillId="0" borderId="0" xfId="0" applyNumberFormat="1" applyFont="1" applyFill="1" applyBorder="1" applyAlignment="1">
      <alignment horizontal="right" vertical="center" wrapText="1"/>
    </xf>
    <xf numFmtId="3" fontId="1" fillId="0" borderId="0" xfId="1" applyNumberFormat="1" applyFont="1" applyFill="1" applyBorder="1" applyAlignment="1">
      <alignment vertical="center" wrapText="1"/>
    </xf>
    <xf numFmtId="3" fontId="6" fillId="0" borderId="0" xfId="0" applyNumberFormat="1" applyFont="1" applyFill="1" applyBorder="1" applyAlignment="1">
      <alignment horizontal="right" vertical="center" wrapText="1"/>
    </xf>
    <xf numFmtId="3" fontId="6" fillId="0" borderId="0" xfId="0" applyNumberFormat="1" applyFont="1" applyFill="1" applyBorder="1" applyAlignment="1">
      <alignment vertical="center" wrapText="1"/>
    </xf>
    <xf numFmtId="3" fontId="1" fillId="0" borderId="0" xfId="0" applyNumberFormat="1" applyFont="1" applyFill="1" applyBorder="1" applyAlignment="1">
      <alignment vertical="center"/>
    </xf>
    <xf numFmtId="3" fontId="9" fillId="0" borderId="0" xfId="0" applyNumberFormat="1" applyFont="1" applyFill="1" applyBorder="1"/>
    <xf numFmtId="164" fontId="1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vertical="center" wrapText="1"/>
    </xf>
    <xf numFmtId="3" fontId="3" fillId="0" borderId="0" xfId="0" applyNumberFormat="1" applyFont="1" applyFill="1" applyBorder="1" applyAlignment="1">
      <alignment vertical="center" wrapText="1"/>
    </xf>
    <xf numFmtId="164" fontId="5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164" fontId="11" fillId="0" borderId="3" xfId="0" applyNumberFormat="1" applyFont="1" applyBorder="1" applyAlignment="1">
      <alignment horizontal="right" vertical="center" wrapText="1"/>
    </xf>
    <xf numFmtId="165" fontId="12" fillId="0" borderId="3" xfId="2" applyNumberFormat="1" applyFont="1" applyBorder="1" applyAlignment="1">
      <alignment vertical="center" wrapText="1"/>
    </xf>
    <xf numFmtId="3" fontId="3" fillId="0" borderId="2" xfId="0" applyNumberFormat="1" applyFont="1" applyFill="1" applyBorder="1" applyAlignment="1">
      <alignment horizontal="right" vertical="center" wrapText="1"/>
    </xf>
    <xf numFmtId="10" fontId="4" fillId="0" borderId="0" xfId="2" applyNumberFormat="1" applyFont="1" applyBorder="1" applyAlignment="1">
      <alignment vertical="center" wrapText="1"/>
    </xf>
    <xf numFmtId="164" fontId="0" fillId="0" borderId="0" xfId="0" applyNumberFormat="1"/>
    <xf numFmtId="10" fontId="0" fillId="0" borderId="0" xfId="0" applyNumberFormat="1"/>
    <xf numFmtId="164" fontId="1" fillId="0" borderId="0" xfId="1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 wrapText="1"/>
    </xf>
    <xf numFmtId="164" fontId="1" fillId="0" borderId="2" xfId="1" applyNumberFormat="1" applyFont="1" applyFill="1" applyBorder="1" applyAlignment="1">
      <alignment horizontal="right" vertical="center" wrapText="1"/>
    </xf>
    <xf numFmtId="0" fontId="1" fillId="0" borderId="0" xfId="0" applyFont="1" applyFill="1" applyAlignment="1">
      <alignment vertical="center"/>
    </xf>
    <xf numFmtId="0" fontId="0" fillId="0" borderId="0" xfId="0" applyFill="1"/>
    <xf numFmtId="0" fontId="1" fillId="0" borderId="0" xfId="0" applyFont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" fillId="5" borderId="0" xfId="0" applyFont="1" applyFill="1" applyBorder="1" applyAlignment="1">
      <alignment horizontal="left" vertical="center" wrapText="1" indent="2"/>
    </xf>
    <xf numFmtId="0" fontId="1" fillId="5" borderId="0" xfId="0" applyFont="1" applyFill="1" applyBorder="1" applyAlignment="1">
      <alignment horizontal="left" vertical="center" wrapText="1" indent="4"/>
    </xf>
    <xf numFmtId="0" fontId="1" fillId="5" borderId="0" xfId="0" applyFont="1" applyFill="1" applyBorder="1" applyAlignment="1">
      <alignment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46</xdr:row>
      <xdr:rowOff>180975</xdr:rowOff>
    </xdr:from>
    <xdr:to>
      <xdr:col>0</xdr:col>
      <xdr:colOff>600075</xdr:colOff>
      <xdr:row>46</xdr:row>
      <xdr:rowOff>438150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0" y="22821900"/>
          <a:ext cx="60007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Option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6"/>
  <sheetViews>
    <sheetView tabSelected="1" zoomScale="85" zoomScaleNormal="85" workbookViewId="0">
      <selection activeCell="B83" sqref="B83"/>
    </sheetView>
  </sheetViews>
  <sheetFormatPr baseColWidth="10" defaultColWidth="8.83203125" defaultRowHeight="15" x14ac:dyDescent="0.2"/>
  <cols>
    <col min="1" max="1" width="12.33203125" style="8" customWidth="1"/>
    <col min="2" max="2" width="27.33203125" customWidth="1"/>
    <col min="3" max="3" width="14.1640625" customWidth="1"/>
    <col min="4" max="5" width="12" customWidth="1"/>
    <col min="7" max="7" width="15.1640625" customWidth="1"/>
    <col min="8" max="8" width="16.5" customWidth="1"/>
    <col min="9" max="9" width="18.83203125" customWidth="1"/>
    <col min="10" max="10" width="15.33203125" customWidth="1"/>
    <col min="11" max="11" width="12.1640625" customWidth="1"/>
    <col min="13" max="13" width="11.1640625" style="23" bestFit="1" customWidth="1"/>
  </cols>
  <sheetData>
    <row r="1" spans="2:13" x14ac:dyDescent="0.2">
      <c r="M1" s="23" t="s">
        <v>39</v>
      </c>
    </row>
    <row r="2" spans="2:13" ht="17" x14ac:dyDescent="0.2">
      <c r="B2" s="2" t="s">
        <v>56</v>
      </c>
      <c r="C2" s="3"/>
      <c r="D2" s="2"/>
      <c r="E2" s="2"/>
    </row>
    <row r="3" spans="2:13" ht="17" x14ac:dyDescent="0.2">
      <c r="B3" s="3" t="s">
        <v>0</v>
      </c>
      <c r="C3" s="3"/>
      <c r="D3" s="2"/>
      <c r="E3" s="2"/>
    </row>
    <row r="4" spans="2:13" ht="36" customHeight="1" x14ac:dyDescent="0.2">
      <c r="B4" s="60" t="s">
        <v>58</v>
      </c>
      <c r="C4" s="48">
        <f>18000000+170000</f>
        <v>18170000</v>
      </c>
      <c r="D4" s="2"/>
      <c r="E4" s="2"/>
      <c r="M4" s="23">
        <v>1</v>
      </c>
    </row>
    <row r="5" spans="2:13" ht="30" customHeight="1" x14ac:dyDescent="0.2">
      <c r="B5" s="49" t="s">
        <v>1</v>
      </c>
      <c r="C5" s="37"/>
      <c r="D5" s="2"/>
      <c r="E5" s="2"/>
    </row>
    <row r="6" spans="2:13" ht="17" x14ac:dyDescent="0.2">
      <c r="B6" s="37" t="s">
        <v>36</v>
      </c>
      <c r="C6" s="50">
        <f>422000*0.5</f>
        <v>211000</v>
      </c>
      <c r="D6" s="5"/>
      <c r="E6" s="5"/>
      <c r="M6" s="23">
        <v>1</v>
      </c>
    </row>
    <row r="7" spans="2:13" ht="34" x14ac:dyDescent="0.2">
      <c r="B7" s="37" t="s">
        <v>2</v>
      </c>
      <c r="C7" s="36">
        <f>SUM(C4:C6)</f>
        <v>18381000</v>
      </c>
      <c r="D7" s="2"/>
      <c r="E7" s="2"/>
    </row>
    <row r="8" spans="2:13" ht="17" x14ac:dyDescent="0.2">
      <c r="B8" s="49" t="s">
        <v>3</v>
      </c>
      <c r="C8" s="37"/>
      <c r="D8" s="2"/>
      <c r="E8" s="2"/>
    </row>
    <row r="9" spans="2:13" ht="17" x14ac:dyDescent="0.2">
      <c r="B9" s="37" t="s">
        <v>4</v>
      </c>
      <c r="C9" s="27">
        <f>-B23</f>
        <v>260000</v>
      </c>
      <c r="D9" s="2"/>
      <c r="E9" s="2"/>
      <c r="M9" s="23">
        <v>1</v>
      </c>
    </row>
    <row r="10" spans="2:13" ht="17" x14ac:dyDescent="0.2">
      <c r="B10" s="37" t="s">
        <v>5</v>
      </c>
      <c r="C10" s="38">
        <f>C23</f>
        <v>-106000</v>
      </c>
      <c r="D10" s="2"/>
      <c r="E10" s="2"/>
      <c r="M10" s="23">
        <v>1</v>
      </c>
    </row>
    <row r="11" spans="2:13" ht="16" x14ac:dyDescent="0.2">
      <c r="B11" s="37"/>
      <c r="C11" s="26">
        <f>SUM(C9:C10)</f>
        <v>154000</v>
      </c>
      <c r="D11" s="2"/>
      <c r="E11" s="2"/>
    </row>
    <row r="12" spans="2:13" ht="17" x14ac:dyDescent="0.2">
      <c r="B12" s="37" t="s">
        <v>45</v>
      </c>
      <c r="C12" s="27">
        <f>B28</f>
        <v>53000</v>
      </c>
      <c r="D12" s="2"/>
      <c r="E12" s="2"/>
      <c r="M12" s="23">
        <v>1</v>
      </c>
    </row>
    <row r="13" spans="2:13" ht="17" x14ac:dyDescent="0.2">
      <c r="B13" s="37" t="s">
        <v>46</v>
      </c>
      <c r="C13" s="38">
        <f>B29</f>
        <v>-122000</v>
      </c>
      <c r="D13" s="2"/>
      <c r="E13" s="2"/>
      <c r="M13" s="23">
        <v>1</v>
      </c>
    </row>
    <row r="14" spans="2:13" ht="16" x14ac:dyDescent="0.2">
      <c r="B14" s="37"/>
      <c r="C14" s="26">
        <f>SUM(C12:C13)</f>
        <v>-69000</v>
      </c>
      <c r="D14" s="2"/>
      <c r="E14" s="2"/>
    </row>
    <row r="15" spans="2:13" ht="17" x14ac:dyDescent="0.2">
      <c r="B15" s="37" t="s">
        <v>41</v>
      </c>
      <c r="C15" s="27">
        <v>-13600000</v>
      </c>
      <c r="D15" s="2"/>
      <c r="E15" s="2"/>
      <c r="M15" s="23">
        <v>1</v>
      </c>
    </row>
    <row r="16" spans="2:13" ht="17" x14ac:dyDescent="0.2">
      <c r="B16" s="37" t="s">
        <v>42</v>
      </c>
      <c r="C16" s="38">
        <f>-C15*0.93+B35</f>
        <v>13118000</v>
      </c>
      <c r="D16" s="2"/>
      <c r="E16" s="2"/>
      <c r="M16" s="23">
        <v>1</v>
      </c>
    </row>
    <row r="17" spans="1:13" ht="16" x14ac:dyDescent="0.2">
      <c r="B17" s="37"/>
      <c r="C17" s="30">
        <f>SUM(C15:C16)</f>
        <v>-482000</v>
      </c>
      <c r="D17" s="2"/>
      <c r="E17" s="2"/>
    </row>
    <row r="18" spans="1:13" ht="17" x14ac:dyDescent="0.2">
      <c r="B18" s="37" t="s">
        <v>6</v>
      </c>
      <c r="C18" s="39">
        <f>C7+C11+C14+C17</f>
        <v>17984000</v>
      </c>
      <c r="D18" s="2"/>
      <c r="E18" s="2"/>
    </row>
    <row r="19" spans="1:13" ht="17" x14ac:dyDescent="0.2">
      <c r="B19" s="37" t="s">
        <v>50</v>
      </c>
      <c r="C19" s="39">
        <f>C18*0.35</f>
        <v>6294400</v>
      </c>
      <c r="D19" s="2"/>
      <c r="E19" s="2"/>
      <c r="M19" s="23">
        <v>1</v>
      </c>
    </row>
    <row r="20" spans="1:13" ht="16" x14ac:dyDescent="0.2">
      <c r="B20" s="51"/>
      <c r="C20" s="52"/>
    </row>
    <row r="21" spans="1:13" ht="63" customHeight="1" x14ac:dyDescent="0.2">
      <c r="A21" s="9" t="s">
        <v>32</v>
      </c>
      <c r="B21" s="15" t="s">
        <v>7</v>
      </c>
      <c r="C21" s="9" t="s">
        <v>8</v>
      </c>
      <c r="D21" s="9" t="s">
        <v>9</v>
      </c>
      <c r="E21" s="9" t="s">
        <v>35</v>
      </c>
      <c r="F21" s="9" t="s">
        <v>10</v>
      </c>
      <c r="G21" s="9" t="s">
        <v>34</v>
      </c>
      <c r="H21" s="9" t="s">
        <v>11</v>
      </c>
      <c r="I21" s="9" t="s">
        <v>37</v>
      </c>
      <c r="J21" s="9" t="s">
        <v>38</v>
      </c>
      <c r="K21" s="9" t="s">
        <v>12</v>
      </c>
    </row>
    <row r="22" spans="1:13" ht="17" x14ac:dyDescent="0.2">
      <c r="A22" s="11" t="s">
        <v>33</v>
      </c>
      <c r="B22" s="26">
        <v>1930000</v>
      </c>
      <c r="C22" s="26">
        <v>1190000</v>
      </c>
      <c r="D22" s="26">
        <f>B22-C22</f>
        <v>740000</v>
      </c>
      <c r="E22" s="27" t="s">
        <v>13</v>
      </c>
      <c r="F22" s="28">
        <v>0.28999999999999998</v>
      </c>
      <c r="G22" s="27"/>
      <c r="H22" s="27"/>
      <c r="I22" s="27"/>
      <c r="J22" s="27"/>
      <c r="K22" s="29"/>
    </row>
    <row r="23" spans="1:13" ht="16" x14ac:dyDescent="0.2">
      <c r="A23" s="12"/>
      <c r="B23" s="30">
        <v>-260000</v>
      </c>
      <c r="C23" s="30">
        <v>-106000</v>
      </c>
      <c r="D23" s="26"/>
      <c r="E23" s="27"/>
      <c r="F23" s="28"/>
      <c r="G23" s="27"/>
      <c r="H23" s="27"/>
      <c r="I23" s="27"/>
      <c r="J23" s="27"/>
      <c r="K23" s="27"/>
    </row>
    <row r="24" spans="1:13" ht="17" x14ac:dyDescent="0.2">
      <c r="A24" s="12"/>
      <c r="B24" s="26">
        <f>SUM(B22:B23)</f>
        <v>1670000</v>
      </c>
      <c r="C24" s="26">
        <f>SUM(C22:C23)</f>
        <v>1084000</v>
      </c>
      <c r="D24" s="26">
        <f>B24-C24</f>
        <v>586000</v>
      </c>
      <c r="E24" s="27" t="s">
        <v>13</v>
      </c>
      <c r="F24" s="28">
        <v>0.35</v>
      </c>
      <c r="G24" s="31">
        <f>-D24*F24</f>
        <v>-205100</v>
      </c>
      <c r="H24" s="31">
        <f>-D22*F22</f>
        <v>-214599.99999999997</v>
      </c>
      <c r="I24" s="27"/>
      <c r="J24" s="27"/>
      <c r="K24" s="27">
        <f>H24-G24</f>
        <v>-9499.9999999999709</v>
      </c>
    </row>
    <row r="25" spans="1:13" ht="6.75" customHeight="1" x14ac:dyDescent="0.2">
      <c r="A25" s="12"/>
      <c r="B25" s="27"/>
      <c r="C25" s="27"/>
      <c r="D25" s="27"/>
      <c r="E25" s="27"/>
      <c r="F25" s="27"/>
      <c r="G25" s="27"/>
      <c r="H25" s="27"/>
      <c r="I25" s="27"/>
      <c r="J25" s="27"/>
      <c r="K25" s="27"/>
    </row>
    <row r="26" spans="1:13" ht="16" x14ac:dyDescent="0.2">
      <c r="A26" s="12"/>
      <c r="B26" s="32">
        <v>1</v>
      </c>
      <c r="C26" s="32">
        <v>1</v>
      </c>
      <c r="D26" s="33"/>
      <c r="E26" s="32"/>
      <c r="F26" s="32">
        <v>1</v>
      </c>
      <c r="G26" s="32">
        <v>1</v>
      </c>
      <c r="H26" s="32">
        <v>1</v>
      </c>
      <c r="I26" s="32"/>
      <c r="J26" s="33"/>
      <c r="K26" s="32">
        <v>1</v>
      </c>
      <c r="M26" s="24">
        <f>SUM(B26:K26)</f>
        <v>6</v>
      </c>
    </row>
    <row r="27" spans="1:13" ht="32" x14ac:dyDescent="0.2">
      <c r="A27" s="11" t="s">
        <v>49</v>
      </c>
      <c r="B27" s="26">
        <v>425000</v>
      </c>
      <c r="C27" s="26">
        <v>0</v>
      </c>
      <c r="D27" s="26">
        <f>B27-C27</f>
        <v>425000</v>
      </c>
      <c r="E27" s="27" t="s">
        <v>14</v>
      </c>
      <c r="F27" s="28">
        <v>0.28999999999999998</v>
      </c>
      <c r="G27" s="27"/>
      <c r="H27" s="27"/>
      <c r="I27" s="27"/>
      <c r="J27" s="27"/>
      <c r="K27" s="29"/>
    </row>
    <row r="28" spans="1:13" ht="16" x14ac:dyDescent="0.2">
      <c r="A28" s="12"/>
      <c r="B28" s="26">
        <v>53000</v>
      </c>
      <c r="C28" s="26">
        <f>-B29</f>
        <v>122000</v>
      </c>
      <c r="D28" s="26"/>
      <c r="E28" s="27"/>
      <c r="F28" s="27"/>
      <c r="G28" s="27"/>
      <c r="H28" s="27"/>
      <c r="I28" s="27"/>
      <c r="J28" s="27"/>
      <c r="K28" s="27"/>
    </row>
    <row r="29" spans="1:13" ht="16" x14ac:dyDescent="0.2">
      <c r="A29" s="12"/>
      <c r="B29" s="30">
        <v>-122000</v>
      </c>
      <c r="C29" s="30">
        <f>-C28</f>
        <v>-122000</v>
      </c>
      <c r="D29" s="26"/>
      <c r="E29" s="27"/>
      <c r="F29" s="27"/>
      <c r="G29" s="27"/>
      <c r="H29" s="27"/>
      <c r="I29" s="27"/>
      <c r="J29" s="27"/>
      <c r="K29" s="27"/>
    </row>
    <row r="30" spans="1:13" ht="17" x14ac:dyDescent="0.2">
      <c r="A30" s="12"/>
      <c r="B30" s="26">
        <f>SUM(B27:B29)</f>
        <v>356000</v>
      </c>
      <c r="C30" s="26">
        <f>SUM(C27:C29)</f>
        <v>0</v>
      </c>
      <c r="D30" s="26">
        <f>B30-C30</f>
        <v>356000</v>
      </c>
      <c r="E30" s="27" t="s">
        <v>14</v>
      </c>
      <c r="F30" s="28">
        <v>0.35</v>
      </c>
      <c r="G30" s="31"/>
      <c r="H30" s="31"/>
      <c r="I30" s="31">
        <f>D30*F30</f>
        <v>124599.99999999999</v>
      </c>
      <c r="J30" s="31">
        <f>D27*F27</f>
        <v>123249.99999999999</v>
      </c>
      <c r="K30" s="27">
        <f>J30-I30</f>
        <v>-1350</v>
      </c>
    </row>
    <row r="31" spans="1:13" ht="16" x14ac:dyDescent="0.2">
      <c r="A31" s="12"/>
      <c r="B31" s="27"/>
      <c r="C31" s="27"/>
      <c r="D31" s="27"/>
      <c r="E31" s="27"/>
      <c r="F31" s="27"/>
      <c r="G31" s="31"/>
      <c r="H31" s="31"/>
      <c r="I31" s="27"/>
      <c r="J31" s="27"/>
      <c r="K31" s="27"/>
    </row>
    <row r="32" spans="1:13" ht="16" x14ac:dyDescent="0.2">
      <c r="A32" s="12"/>
      <c r="B32" s="32">
        <v>1</v>
      </c>
      <c r="C32" s="32">
        <v>1</v>
      </c>
      <c r="D32" s="33"/>
      <c r="E32" s="32"/>
      <c r="F32" s="32">
        <v>1</v>
      </c>
      <c r="G32" s="32"/>
      <c r="H32" s="32"/>
      <c r="I32" s="32">
        <v>1</v>
      </c>
      <c r="J32" s="33">
        <v>1</v>
      </c>
      <c r="K32" s="32">
        <v>1</v>
      </c>
      <c r="M32" s="24">
        <f>SUM(B32:K32)</f>
        <v>6</v>
      </c>
    </row>
    <row r="33" spans="1:13" ht="6.75" customHeight="1" x14ac:dyDescent="0.2">
      <c r="A33" s="12"/>
      <c r="B33" s="34"/>
      <c r="C33" s="35"/>
      <c r="D33" s="35"/>
      <c r="E33" s="35"/>
      <c r="F33" s="35"/>
      <c r="G33" s="35"/>
      <c r="H33" s="35"/>
      <c r="I33" s="35"/>
      <c r="J33" s="35"/>
      <c r="K33" s="35"/>
    </row>
    <row r="34" spans="1:13" ht="32" x14ac:dyDescent="0.2">
      <c r="A34" s="11" t="s">
        <v>40</v>
      </c>
      <c r="B34" s="27"/>
      <c r="C34" s="27"/>
      <c r="D34" s="27"/>
      <c r="E34" s="27"/>
      <c r="F34" s="27"/>
      <c r="G34" s="27"/>
      <c r="H34" s="27"/>
      <c r="I34" s="27"/>
      <c r="J34" s="27"/>
      <c r="K34" s="35"/>
    </row>
    <row r="35" spans="1:13" ht="31.5" customHeight="1" x14ac:dyDescent="0.2">
      <c r="A35" s="12"/>
      <c r="B35" s="26">
        <f>9400000*0.05</f>
        <v>470000</v>
      </c>
      <c r="C35" s="26">
        <v>0</v>
      </c>
      <c r="D35" s="26">
        <f>B35-C35</f>
        <v>470000</v>
      </c>
      <c r="E35" s="27" t="s">
        <v>13</v>
      </c>
      <c r="F35" s="28">
        <v>0.28999999999999998</v>
      </c>
      <c r="G35" s="27"/>
      <c r="H35" s="27"/>
      <c r="I35" s="27"/>
      <c r="J35" s="29"/>
      <c r="K35" s="35"/>
    </row>
    <row r="36" spans="1:13" ht="16" x14ac:dyDescent="0.2">
      <c r="A36" s="12"/>
      <c r="B36" s="26">
        <f>13600000*0.07</f>
        <v>952000.00000000012</v>
      </c>
      <c r="C36" s="26"/>
      <c r="D36" s="26"/>
      <c r="E36" s="27"/>
      <c r="F36" s="28"/>
      <c r="G36" s="27"/>
      <c r="H36" s="27"/>
      <c r="I36" s="27"/>
      <c r="J36" s="27"/>
      <c r="K36" s="35"/>
    </row>
    <row r="37" spans="1:13" ht="16" x14ac:dyDescent="0.2">
      <c r="A37" s="12"/>
      <c r="B37" s="30">
        <f>-B35</f>
        <v>-470000</v>
      </c>
      <c r="C37" s="44"/>
      <c r="D37" s="26"/>
      <c r="E37" s="27"/>
      <c r="F37" s="28"/>
      <c r="G37" s="27"/>
      <c r="H37" s="27"/>
      <c r="I37" s="27"/>
      <c r="J37" s="27"/>
      <c r="K37" s="35"/>
    </row>
    <row r="38" spans="1:13" ht="17" x14ac:dyDescent="0.2">
      <c r="A38" s="12"/>
      <c r="B38" s="26">
        <f>SUM(B35:B37)</f>
        <v>952000</v>
      </c>
      <c r="C38" s="26">
        <f>SUM(C35:C37)</f>
        <v>0</v>
      </c>
      <c r="D38" s="26">
        <f>B38-C38</f>
        <v>952000</v>
      </c>
      <c r="E38" s="27" t="s">
        <v>13</v>
      </c>
      <c r="F38" s="28">
        <v>0.35</v>
      </c>
      <c r="G38" s="31">
        <f>-D38*F38</f>
        <v>-333200</v>
      </c>
      <c r="H38" s="31">
        <f>-D35*F35</f>
        <v>-136300</v>
      </c>
      <c r="I38" s="27"/>
      <c r="J38" s="27"/>
      <c r="K38" s="35">
        <f>H38-G38</f>
        <v>196900</v>
      </c>
    </row>
    <row r="39" spans="1:13" ht="9" customHeight="1" x14ac:dyDescent="0.2">
      <c r="A39" s="12"/>
      <c r="B39" s="26"/>
      <c r="C39" s="26"/>
      <c r="D39" s="26"/>
      <c r="E39" s="27"/>
      <c r="F39" s="27"/>
      <c r="G39" s="27"/>
      <c r="H39" s="27"/>
      <c r="I39" s="27"/>
      <c r="J39" s="27"/>
      <c r="K39" s="35"/>
    </row>
    <row r="40" spans="1:13" ht="16" x14ac:dyDescent="0.2">
      <c r="A40" s="12"/>
      <c r="B40" s="32">
        <v>1</v>
      </c>
      <c r="C40" s="32">
        <v>1</v>
      </c>
      <c r="D40" s="33"/>
      <c r="E40" s="32"/>
      <c r="F40" s="32">
        <v>1</v>
      </c>
      <c r="G40" s="32">
        <v>1</v>
      </c>
      <c r="H40" s="32">
        <v>1</v>
      </c>
      <c r="I40" s="32"/>
      <c r="J40" s="33"/>
      <c r="K40" s="32">
        <v>1</v>
      </c>
      <c r="M40" s="24">
        <f>SUM(B40:K40)</f>
        <v>6</v>
      </c>
    </row>
    <row r="41" spans="1:13" ht="64" x14ac:dyDescent="0.2">
      <c r="A41" s="11" t="s">
        <v>15</v>
      </c>
      <c r="B41" s="6"/>
      <c r="C41" s="6"/>
      <c r="D41" s="6"/>
      <c r="E41" s="6"/>
      <c r="F41" s="27"/>
      <c r="G41" s="6"/>
      <c r="H41" s="6"/>
      <c r="I41" s="6"/>
      <c r="J41" s="6"/>
      <c r="K41" s="14">
        <f>K38+K30+K24</f>
        <v>186050.00000000003</v>
      </c>
    </row>
    <row r="42" spans="1:13" ht="16" x14ac:dyDescent="0.2">
      <c r="B42" s="1"/>
    </row>
    <row r="43" spans="1:13" ht="17" x14ac:dyDescent="0.2">
      <c r="B43" s="3" t="s">
        <v>16</v>
      </c>
      <c r="C43" s="27">
        <v>170000</v>
      </c>
      <c r="D43" s="37"/>
      <c r="E43" s="3"/>
      <c r="F43" s="59"/>
      <c r="G43" s="2"/>
      <c r="H43" s="2"/>
      <c r="M43" s="23" t="s">
        <v>51</v>
      </c>
    </row>
    <row r="44" spans="1:13" ht="17" x14ac:dyDescent="0.2">
      <c r="B44" s="3" t="s">
        <v>17</v>
      </c>
      <c r="C44" s="37"/>
      <c r="D44" s="27">
        <f>C43</f>
        <v>170000</v>
      </c>
      <c r="E44" s="6"/>
      <c r="F44" s="59"/>
      <c r="G44" s="2"/>
      <c r="H44" s="2"/>
      <c r="M44" s="23" t="s">
        <v>51</v>
      </c>
    </row>
    <row r="45" spans="1:13" ht="16" x14ac:dyDescent="0.2">
      <c r="B45" s="3"/>
      <c r="C45" s="3"/>
      <c r="D45" s="3"/>
      <c r="E45" s="3"/>
      <c r="F45" s="2"/>
      <c r="G45" s="2"/>
      <c r="H45" s="2"/>
    </row>
    <row r="46" spans="1:13" ht="16" x14ac:dyDescent="0.2">
      <c r="B46" s="3"/>
      <c r="C46" s="6"/>
      <c r="D46" s="3"/>
      <c r="E46" s="3"/>
      <c r="F46" s="59"/>
      <c r="G46" s="2"/>
      <c r="H46" s="2"/>
    </row>
    <row r="47" spans="1:13" ht="16" x14ac:dyDescent="0.2">
      <c r="B47" s="3"/>
      <c r="C47" s="3"/>
      <c r="D47" s="6"/>
      <c r="E47" s="6"/>
      <c r="F47" s="59"/>
      <c r="G47" s="2"/>
      <c r="H47" s="2"/>
    </row>
    <row r="48" spans="1:13" ht="17" x14ac:dyDescent="0.2">
      <c r="B48" s="3" t="s">
        <v>16</v>
      </c>
      <c r="C48" s="6">
        <f>C19-C43</f>
        <v>6124400</v>
      </c>
      <c r="D48" s="3"/>
      <c r="E48" s="3"/>
      <c r="F48" s="59"/>
      <c r="G48" s="2"/>
      <c r="H48" s="2"/>
      <c r="M48" s="23">
        <v>1</v>
      </c>
    </row>
    <row r="49" spans="2:13" ht="17" x14ac:dyDescent="0.2">
      <c r="B49" s="41" t="s">
        <v>52</v>
      </c>
      <c r="C49" s="6">
        <f>K41</f>
        <v>186050.00000000003</v>
      </c>
      <c r="D49" s="3"/>
      <c r="E49" s="3"/>
      <c r="F49" s="59"/>
      <c r="G49" s="2"/>
      <c r="H49" s="2"/>
      <c r="M49" s="23">
        <v>1</v>
      </c>
    </row>
    <row r="50" spans="2:13" ht="17" x14ac:dyDescent="0.2">
      <c r="B50" s="3" t="s">
        <v>19</v>
      </c>
      <c r="C50" s="3"/>
      <c r="D50" s="6">
        <f>C19-C43</f>
        <v>6124400</v>
      </c>
      <c r="E50" s="41"/>
      <c r="F50" s="59"/>
      <c r="G50" s="40"/>
      <c r="H50" s="40"/>
      <c r="M50" s="23">
        <v>1</v>
      </c>
    </row>
    <row r="51" spans="2:13" ht="17" x14ac:dyDescent="0.2">
      <c r="B51" s="3" t="s">
        <v>48</v>
      </c>
      <c r="D51" s="6">
        <f>K41</f>
        <v>186050.00000000003</v>
      </c>
      <c r="E51" s="6"/>
      <c r="F51" s="59"/>
      <c r="G51" s="2"/>
      <c r="H51" s="2"/>
      <c r="M51" s="23">
        <v>1</v>
      </c>
    </row>
    <row r="52" spans="2:13" ht="16" x14ac:dyDescent="0.2">
      <c r="E52" s="6"/>
      <c r="F52" s="2"/>
      <c r="G52" s="2"/>
      <c r="H52" s="2"/>
    </row>
    <row r="53" spans="2:13" ht="17" x14ac:dyDescent="0.2">
      <c r="B53" s="3"/>
      <c r="C53" s="16" t="s">
        <v>20</v>
      </c>
      <c r="D53" s="3"/>
      <c r="E53" s="3"/>
      <c r="F53" s="2"/>
      <c r="G53" s="2"/>
      <c r="H53" s="2"/>
    </row>
    <row r="54" spans="2:13" ht="16" x14ac:dyDescent="0.2">
      <c r="B54" s="3"/>
      <c r="C54" s="3"/>
      <c r="D54" s="3"/>
      <c r="E54" s="3"/>
      <c r="F54" s="2"/>
      <c r="G54" s="2"/>
      <c r="H54" s="2"/>
    </row>
    <row r="55" spans="2:13" ht="17" x14ac:dyDescent="0.2">
      <c r="B55" s="3" t="s">
        <v>16</v>
      </c>
      <c r="C55" s="6">
        <f>C19-C43</f>
        <v>6124400</v>
      </c>
      <c r="D55" s="3"/>
      <c r="E55" s="3"/>
      <c r="F55" s="59"/>
      <c r="G55" s="2"/>
      <c r="H55" s="2"/>
      <c r="M55" s="23">
        <v>1</v>
      </c>
    </row>
    <row r="56" spans="2:13" ht="17" x14ac:dyDescent="0.2">
      <c r="B56" s="3" t="s">
        <v>18</v>
      </c>
      <c r="C56" s="3"/>
      <c r="D56" s="6">
        <f>C55</f>
        <v>6124400</v>
      </c>
      <c r="E56" s="6"/>
      <c r="F56" s="59"/>
      <c r="G56" s="2"/>
      <c r="H56" s="2"/>
      <c r="M56" s="23">
        <v>1</v>
      </c>
    </row>
    <row r="57" spans="2:13" ht="16" x14ac:dyDescent="0.2">
      <c r="B57" s="3"/>
      <c r="C57" s="3"/>
      <c r="D57" s="3"/>
      <c r="E57" s="3"/>
      <c r="F57" s="2"/>
      <c r="G57" s="2"/>
      <c r="H57" s="2"/>
    </row>
    <row r="58" spans="2:13" ht="17" x14ac:dyDescent="0.2">
      <c r="B58" s="3" t="str">
        <f>B49</f>
        <v>Future income tax expense</v>
      </c>
      <c r="C58" s="6">
        <f>C49</f>
        <v>186050.00000000003</v>
      </c>
      <c r="D58" s="3"/>
      <c r="E58" s="3"/>
      <c r="F58" s="59"/>
      <c r="G58" s="2"/>
      <c r="H58" s="2"/>
      <c r="M58" s="23">
        <v>1</v>
      </c>
    </row>
    <row r="59" spans="2:13" ht="17" x14ac:dyDescent="0.2">
      <c r="B59" s="3" t="str">
        <f>B51</f>
        <v>Deferred tax liability</v>
      </c>
      <c r="C59" s="3"/>
      <c r="D59" s="6">
        <f>D51</f>
        <v>186050.00000000003</v>
      </c>
      <c r="E59" s="6"/>
      <c r="F59" s="59"/>
      <c r="G59" s="2"/>
      <c r="H59" s="2"/>
      <c r="M59" s="23">
        <v>1</v>
      </c>
    </row>
    <row r="60" spans="2:13" ht="16" x14ac:dyDescent="0.2">
      <c r="B60" s="1"/>
    </row>
    <row r="61" spans="2:13" ht="16" x14ac:dyDescent="0.2">
      <c r="B61" s="1"/>
    </row>
    <row r="62" spans="2:13" ht="16" x14ac:dyDescent="0.2">
      <c r="B62" s="1"/>
    </row>
    <row r="63" spans="2:13" ht="31.5" customHeight="1" x14ac:dyDescent="0.2">
      <c r="B63" s="54" t="s">
        <v>21</v>
      </c>
      <c r="C63" s="55"/>
      <c r="D63" s="22"/>
      <c r="E63" s="17"/>
      <c r="F63" s="3"/>
      <c r="G63" s="3"/>
      <c r="H63" s="3"/>
    </row>
    <row r="64" spans="2:13" ht="31.5" customHeight="1" x14ac:dyDescent="0.2">
      <c r="B64" s="53" t="s">
        <v>22</v>
      </c>
      <c r="C64" s="53"/>
      <c r="D64" s="7">
        <f>C4</f>
        <v>18170000</v>
      </c>
      <c r="E64" s="7"/>
      <c r="F64" s="2"/>
      <c r="G64" s="2"/>
      <c r="H64" s="2"/>
      <c r="M64" s="23">
        <v>1</v>
      </c>
    </row>
    <row r="65" spans="1:13" ht="16" x14ac:dyDescent="0.2">
      <c r="B65" s="53" t="s">
        <v>23</v>
      </c>
      <c r="C65" s="53"/>
      <c r="D65" s="4"/>
      <c r="E65" s="4"/>
      <c r="F65" s="2"/>
      <c r="G65" s="2"/>
      <c r="H65" s="2"/>
    </row>
    <row r="66" spans="1:13" ht="17" x14ac:dyDescent="0.2">
      <c r="B66" s="3" t="s">
        <v>24</v>
      </c>
      <c r="C66" s="7">
        <f>C55+C43</f>
        <v>6294400</v>
      </c>
      <c r="D66" s="4"/>
      <c r="E66" s="4"/>
      <c r="F66" s="2"/>
      <c r="G66" s="2"/>
      <c r="H66" s="2"/>
      <c r="M66" s="23">
        <v>1</v>
      </c>
    </row>
    <row r="67" spans="1:13" ht="17" x14ac:dyDescent="0.2">
      <c r="B67" s="3" t="s">
        <v>25</v>
      </c>
      <c r="C67" s="13">
        <f>C58</f>
        <v>186050.00000000003</v>
      </c>
      <c r="D67" s="13">
        <f>SUM(C66:C67)</f>
        <v>6480450</v>
      </c>
      <c r="E67" s="13"/>
      <c r="F67" s="2"/>
      <c r="G67" s="2"/>
      <c r="H67" s="2"/>
      <c r="M67" s="23">
        <v>1</v>
      </c>
    </row>
    <row r="68" spans="1:13" ht="16" x14ac:dyDescent="0.2">
      <c r="B68" s="53" t="s">
        <v>26</v>
      </c>
      <c r="C68" s="53"/>
      <c r="D68" s="18">
        <f>D64-D67</f>
        <v>11689550</v>
      </c>
      <c r="E68" s="18"/>
      <c r="F68" s="2"/>
      <c r="G68" s="2"/>
      <c r="H68" s="2"/>
    </row>
    <row r="69" spans="1:13" ht="16" x14ac:dyDescent="0.2">
      <c r="B69" s="19"/>
      <c r="C69" s="20"/>
      <c r="D69" s="20"/>
      <c r="E69" s="20"/>
    </row>
    <row r="70" spans="1:13" ht="16" x14ac:dyDescent="0.2">
      <c r="B70" s="54" t="s">
        <v>27</v>
      </c>
      <c r="C70" s="55"/>
      <c r="D70" s="3"/>
      <c r="E70" s="3"/>
    </row>
    <row r="71" spans="1:13" ht="17" x14ac:dyDescent="0.2">
      <c r="B71" s="3" t="s">
        <v>28</v>
      </c>
      <c r="C71" s="4"/>
      <c r="D71" s="2"/>
      <c r="E71" s="2"/>
      <c r="M71" s="23">
        <v>1</v>
      </c>
    </row>
    <row r="72" spans="1:13" ht="34" x14ac:dyDescent="0.2">
      <c r="B72" s="3" t="s">
        <v>53</v>
      </c>
      <c r="C72" s="7">
        <f>D50</f>
        <v>6124400</v>
      </c>
      <c r="D72" s="2"/>
      <c r="E72" s="2"/>
      <c r="M72" s="23">
        <v>2</v>
      </c>
    </row>
    <row r="73" spans="1:13" ht="17" x14ac:dyDescent="0.2">
      <c r="B73" s="3" t="s">
        <v>47</v>
      </c>
      <c r="C73" s="4"/>
      <c r="D73" s="2"/>
      <c r="E73" s="2"/>
      <c r="M73" s="23">
        <v>1</v>
      </c>
    </row>
    <row r="74" spans="1:13" ht="34" x14ac:dyDescent="0.2">
      <c r="B74" s="3" t="s">
        <v>54</v>
      </c>
      <c r="C74" s="7">
        <f>-(G24+I30+G38)</f>
        <v>413700</v>
      </c>
      <c r="D74" s="2"/>
      <c r="E74" s="2"/>
      <c r="M74" s="23">
        <v>1.5</v>
      </c>
    </row>
    <row r="75" spans="1:13" ht="16" x14ac:dyDescent="0.2">
      <c r="B75" s="19"/>
      <c r="C75" s="20"/>
      <c r="D75" s="20"/>
      <c r="E75" s="20"/>
    </row>
    <row r="76" spans="1:13" ht="16" x14ac:dyDescent="0.2">
      <c r="B76" s="19"/>
      <c r="C76" s="20"/>
      <c r="D76" s="20"/>
      <c r="E76" s="20"/>
    </row>
    <row r="77" spans="1:13" ht="15.75" customHeight="1" x14ac:dyDescent="0.2">
      <c r="B77" s="56" t="s">
        <v>29</v>
      </c>
      <c r="C77" s="57"/>
      <c r="D77" s="58"/>
      <c r="E77" s="20"/>
    </row>
    <row r="78" spans="1:13" ht="15.75" customHeight="1" x14ac:dyDescent="0.2">
      <c r="A78"/>
      <c r="M78" s="25"/>
    </row>
    <row r="79" spans="1:13" ht="26.25" customHeight="1" x14ac:dyDescent="0.2">
      <c r="B79" s="21" t="s">
        <v>31</v>
      </c>
      <c r="C79" s="21" t="s">
        <v>43</v>
      </c>
      <c r="D79" s="22" t="s">
        <v>44</v>
      </c>
      <c r="E79" s="3"/>
    </row>
    <row r="80" spans="1:13" ht="36" customHeight="1" x14ac:dyDescent="0.2">
      <c r="B80" s="61" t="s">
        <v>57</v>
      </c>
      <c r="C80" s="10">
        <f>C4*0.35</f>
        <v>6359500</v>
      </c>
      <c r="D80" s="45">
        <f>C80/$C$4</f>
        <v>0.35</v>
      </c>
      <c r="E80" s="5"/>
      <c r="M80" s="23">
        <v>0.5</v>
      </c>
    </row>
    <row r="81" spans="2:13" ht="16" x14ac:dyDescent="0.2">
      <c r="B81" s="3"/>
      <c r="C81" s="10"/>
      <c r="D81" s="45"/>
      <c r="E81" s="2"/>
      <c r="G81" s="2"/>
    </row>
    <row r="82" spans="2:13" ht="62" customHeight="1" x14ac:dyDescent="0.2">
      <c r="B82" s="62" t="s">
        <v>59</v>
      </c>
      <c r="C82" s="10">
        <f>(+C6)*0.35</f>
        <v>73850</v>
      </c>
      <c r="D82" s="45">
        <f>C82/$C$4</f>
        <v>4.0643918547055586E-3</v>
      </c>
      <c r="E82" s="2"/>
      <c r="G82" s="2"/>
      <c r="M82" s="23">
        <v>1</v>
      </c>
    </row>
    <row r="83" spans="2:13" ht="59" customHeight="1" x14ac:dyDescent="0.2">
      <c r="B83" s="62" t="s">
        <v>60</v>
      </c>
      <c r="C83" s="10">
        <f>(D22+D35-D27)*(F38-F35)</f>
        <v>47100</v>
      </c>
      <c r="D83" s="45">
        <f>C83/$C$4</f>
        <v>2.5921849201981286E-3</v>
      </c>
      <c r="E83" s="2"/>
      <c r="G83" s="2"/>
      <c r="M83" s="23">
        <v>1</v>
      </c>
    </row>
    <row r="84" spans="2:13" ht="19" x14ac:dyDescent="0.2">
      <c r="B84" s="3" t="s">
        <v>30</v>
      </c>
      <c r="C84" s="42">
        <f>SUM(C80:C83)</f>
        <v>6480450</v>
      </c>
      <c r="D84" s="43">
        <f>C84/$C$4</f>
        <v>0.3566565767749037</v>
      </c>
      <c r="E84" s="5"/>
    </row>
    <row r="85" spans="2:13" ht="16" x14ac:dyDescent="0.2">
      <c r="B85" s="1"/>
    </row>
    <row r="86" spans="2:13" ht="17" x14ac:dyDescent="0.2">
      <c r="B86" s="37" t="s">
        <v>55</v>
      </c>
      <c r="C86" s="46">
        <f>C84-D67</f>
        <v>0</v>
      </c>
      <c r="D86" s="47">
        <f>D84-D83-D82-D80</f>
        <v>0</v>
      </c>
      <c r="M86" s="23">
        <f>SUM(M3:M83)-M55-M56-M58-M59</f>
        <v>42</v>
      </c>
    </row>
  </sheetData>
  <mergeCells count="11">
    <mergeCell ref="B63:C63"/>
    <mergeCell ref="F43:F44"/>
    <mergeCell ref="F46:F47"/>
    <mergeCell ref="F48:F51"/>
    <mergeCell ref="F55:F56"/>
    <mergeCell ref="F58:F59"/>
    <mergeCell ref="B64:C64"/>
    <mergeCell ref="B65:C65"/>
    <mergeCell ref="B68:C68"/>
    <mergeCell ref="B70:C70"/>
    <mergeCell ref="B77:D7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2018-09-17T19:05:23Z</dcterms:modified>
</cp:coreProperties>
</file>