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weiwe\Desktop\financial topics\Assignment 3\"/>
    </mc:Choice>
  </mc:AlternateContent>
  <xr:revisionPtr revIDLastSave="0" documentId="13_ncr:1_{7806AAD8-B1A1-4A96-9B6A-22E2E58E6DCA}" xr6:coauthVersionLast="40" xr6:coauthVersionMax="40" xr10:uidLastSave="{00000000-0000-0000-0000-000000000000}"/>
  <bookViews>
    <workbookView xWindow="0" yWindow="458" windowWidth="28800" windowHeight="17543" tabRatio="500" xr2:uid="{00000000-000D-0000-FFFF-FFFF00000000}"/>
  </bookViews>
  <sheets>
    <sheet name="Question 1 - NPO" sheetId="3" r:id="rId1"/>
    <sheet name="Sheet1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5" i="3" l="1"/>
  <c r="C84" i="3"/>
  <c r="C103" i="3"/>
  <c r="F110" i="3" l="1"/>
  <c r="D110" i="3"/>
  <c r="D84" i="3"/>
  <c r="O71" i="3" l="1"/>
  <c r="C116" i="3" l="1"/>
  <c r="D39" i="3"/>
  <c r="F78" i="3" l="1"/>
  <c r="K78" i="3"/>
  <c r="Q78" i="3"/>
  <c r="G129" i="3" l="1"/>
  <c r="H140" i="3"/>
  <c r="P36" i="3"/>
  <c r="C89" i="3"/>
  <c r="E76" i="3"/>
  <c r="H142" i="3" l="1"/>
  <c r="C85" i="3"/>
  <c r="A118" i="3"/>
  <c r="D109" i="3"/>
  <c r="L71" i="3"/>
  <c r="D47" i="3"/>
  <c r="J51" i="3"/>
  <c r="D41" i="3"/>
  <c r="E43" i="3"/>
  <c r="I41" i="3"/>
  <c r="J42" i="3" s="1"/>
  <c r="D107" i="3" s="1"/>
  <c r="D44" i="3"/>
  <c r="E42" i="3"/>
  <c r="I67" i="3"/>
  <c r="J68" i="3" s="1"/>
  <c r="D65" i="3"/>
  <c r="E66" i="3" s="1"/>
  <c r="D103" i="3" l="1"/>
  <c r="C120" i="3"/>
  <c r="E48" i="3"/>
  <c r="C118" i="3" s="1"/>
  <c r="C88" i="3"/>
  <c r="D119" i="3"/>
  <c r="E38" i="3"/>
  <c r="C117" i="3" s="1"/>
  <c r="F117" i="3" s="1"/>
  <c r="I59" i="3" l="1"/>
  <c r="J58" i="3"/>
  <c r="E55" i="3"/>
  <c r="E53" i="3"/>
  <c r="C121" i="3" s="1"/>
  <c r="J70" i="3"/>
  <c r="E84" i="3"/>
  <c r="A104" i="3"/>
  <c r="J60" i="3" l="1"/>
  <c r="D112" i="3" s="1"/>
  <c r="D90" i="3"/>
  <c r="P72" i="3"/>
  <c r="E103" i="3" s="1"/>
  <c r="E104" i="3"/>
  <c r="O77" i="3" l="1"/>
  <c r="C77" i="3"/>
  <c r="E62" i="3"/>
  <c r="F21" i="3"/>
  <c r="F119" i="3"/>
  <c r="E56" i="3"/>
  <c r="J62" i="3" l="1"/>
  <c r="I61" i="3" s="1"/>
  <c r="I77" i="3" s="1"/>
  <c r="D116" i="3"/>
  <c r="E45" i="3" l="1"/>
  <c r="C105" i="3" s="1"/>
  <c r="C87" i="3" l="1"/>
  <c r="C97" i="3" l="1"/>
  <c r="D97" i="3" s="1"/>
  <c r="F97" i="3" s="1"/>
  <c r="F120" i="3"/>
  <c r="F121" i="3"/>
  <c r="F104" i="3"/>
  <c r="F105" i="3"/>
  <c r="C107" i="3"/>
  <c r="F109" i="3"/>
  <c r="F112" i="3"/>
  <c r="F118" i="3"/>
  <c r="C95" i="3"/>
  <c r="F85" i="3"/>
  <c r="E95" i="3"/>
  <c r="E91" i="3"/>
  <c r="E96" i="3" s="1"/>
  <c r="E122" i="3"/>
  <c r="F123" i="3"/>
  <c r="F99" i="3"/>
  <c r="F93" i="3"/>
  <c r="F92" i="3"/>
  <c r="F87" i="3"/>
  <c r="F86" i="3"/>
  <c r="H7" i="3"/>
  <c r="H8" i="3"/>
  <c r="H9" i="3"/>
  <c r="H10" i="3"/>
  <c r="H11" i="3"/>
  <c r="H12" i="3"/>
  <c r="H13" i="3"/>
  <c r="E14" i="3"/>
  <c r="F14" i="3"/>
  <c r="G14" i="3"/>
  <c r="H16" i="3"/>
  <c r="H19" i="3"/>
  <c r="H20" i="3"/>
  <c r="E21" i="3"/>
  <c r="G21" i="3"/>
  <c r="H23" i="3"/>
  <c r="H24" i="3"/>
  <c r="H25" i="3"/>
  <c r="H6" i="3"/>
  <c r="G26" i="3"/>
  <c r="F26" i="3"/>
  <c r="E26" i="3"/>
  <c r="F28" i="3" l="1"/>
  <c r="E98" i="3"/>
  <c r="E125" i="3" s="1"/>
  <c r="F125" i="3" s="1"/>
  <c r="E113" i="3"/>
  <c r="F95" i="3"/>
  <c r="D122" i="3"/>
  <c r="F107" i="3"/>
  <c r="H21" i="3"/>
  <c r="G28" i="3"/>
  <c r="E28" i="3"/>
  <c r="H14" i="3"/>
  <c r="D111" i="3"/>
  <c r="F111" i="3" s="1"/>
  <c r="C106" i="3"/>
  <c r="F106" i="3" s="1"/>
  <c r="D91" i="3"/>
  <c r="D96" i="3" s="1"/>
  <c r="D98" i="3" s="1"/>
  <c r="D124" i="3" s="1"/>
  <c r="F90" i="3"/>
  <c r="E40" i="3" l="1"/>
  <c r="F103" i="3" s="1"/>
  <c r="F113" i="3" s="1"/>
  <c r="E127" i="3"/>
  <c r="E130" i="3" s="1"/>
  <c r="F124" i="3"/>
  <c r="D127" i="3"/>
  <c r="D113" i="3"/>
  <c r="C91" i="3"/>
  <c r="F84" i="3"/>
  <c r="D77" i="3" l="1"/>
  <c r="C113" i="3"/>
  <c r="D130" i="3"/>
  <c r="F91" i="3"/>
  <c r="C96" i="3"/>
  <c r="F96" i="3" l="1"/>
  <c r="C98" i="3"/>
  <c r="C126" i="3" l="1"/>
  <c r="F98" i="3"/>
  <c r="C127" i="3" l="1"/>
  <c r="F126" i="3"/>
  <c r="F127" i="3" s="1"/>
  <c r="F116" i="3" l="1"/>
  <c r="F122" i="3" s="1"/>
  <c r="F130" i="3" s="1"/>
  <c r="C122" i="3" l="1"/>
  <c r="C130" i="3" s="1"/>
</calcChain>
</file>

<file path=xl/sharedStrings.xml><?xml version="1.0" encoding="utf-8"?>
<sst xmlns="http://schemas.openxmlformats.org/spreadsheetml/2006/main" count="137" uniqueCount="76">
  <si>
    <t>Cash</t>
  </si>
  <si>
    <t>Restricted Fund Method</t>
  </si>
  <si>
    <t>General Fund</t>
  </si>
  <si>
    <t>Capital Asset Fund</t>
  </si>
  <si>
    <t>Endowment Fund</t>
  </si>
  <si>
    <t>Equipment</t>
  </si>
  <si>
    <t>Statement of Operations</t>
  </si>
  <si>
    <t>Revenues</t>
  </si>
  <si>
    <t>Expenses</t>
  </si>
  <si>
    <t>Unrestricted</t>
  </si>
  <si>
    <t>Endowment</t>
  </si>
  <si>
    <t>Invested in Capital Assets</t>
  </si>
  <si>
    <t>Interest</t>
  </si>
  <si>
    <t>Pledges Receivable</t>
  </si>
  <si>
    <t>Allowance for Uncollectible pledges</t>
  </si>
  <si>
    <t>Grants receivable</t>
  </si>
  <si>
    <t>Accrued Liabilities</t>
  </si>
  <si>
    <t>Land and Building</t>
  </si>
  <si>
    <t>Furniture and equipment</t>
  </si>
  <si>
    <t>Accumulated Amortization</t>
  </si>
  <si>
    <t>Fund Balances</t>
  </si>
  <si>
    <t xml:space="preserve">Total </t>
  </si>
  <si>
    <t>Liabilities</t>
  </si>
  <si>
    <t>Assets</t>
  </si>
  <si>
    <t>check</t>
  </si>
  <si>
    <t>Entry #</t>
  </si>
  <si>
    <t>Interfund transfer</t>
  </si>
  <si>
    <t>Allowance for uncollectible pledges</t>
  </si>
  <si>
    <t>Pledge receivable</t>
  </si>
  <si>
    <t>Depreciation expense</t>
  </si>
  <si>
    <t>Accumulated depreciation</t>
  </si>
  <si>
    <t>Deferred revenue- contributions</t>
  </si>
  <si>
    <t>Contributions</t>
  </si>
  <si>
    <t>Depreciation</t>
  </si>
  <si>
    <t>Excess of revenues over expenses</t>
  </si>
  <si>
    <t>Interest income</t>
  </si>
  <si>
    <t>Statement of Changes in fund balances</t>
  </si>
  <si>
    <t>Balance, opening</t>
  </si>
  <si>
    <t>Balance, Closing</t>
  </si>
  <si>
    <t>Statement of Financial position</t>
  </si>
  <si>
    <t>Total Liabilities</t>
  </si>
  <si>
    <t>Total Fund Balance</t>
  </si>
  <si>
    <t>Short term assets</t>
  </si>
  <si>
    <t>Long term assets</t>
  </si>
  <si>
    <t>Total Assets</t>
  </si>
  <si>
    <t>Check</t>
  </si>
  <si>
    <t>Mortgage payable</t>
  </si>
  <si>
    <t>Accumulated Depreciation</t>
  </si>
  <si>
    <t>Contributed Land Revenue</t>
  </si>
  <si>
    <t>Short Term Securities</t>
  </si>
  <si>
    <t>C)</t>
  </si>
  <si>
    <t>B)</t>
  </si>
  <si>
    <t xml:space="preserve">Land </t>
  </si>
  <si>
    <t>Contribution revenue</t>
  </si>
  <si>
    <t>Vehicule -School bus</t>
  </si>
  <si>
    <t>Trades Payable</t>
  </si>
  <si>
    <t>Supplies</t>
  </si>
  <si>
    <t>Accrued liabilities</t>
  </si>
  <si>
    <t>1)</t>
  </si>
  <si>
    <t>2)</t>
  </si>
  <si>
    <t xml:space="preserve">3) </t>
  </si>
  <si>
    <t>Payroll expense</t>
  </si>
  <si>
    <t>Payroll accrual</t>
  </si>
  <si>
    <t>Contribution revenue - endowment</t>
  </si>
  <si>
    <t>Supply expenses</t>
  </si>
  <si>
    <t>Payroll &amp; Benfits</t>
  </si>
  <si>
    <t>Program expenses</t>
  </si>
  <si>
    <t>Payroll &amp; benefits</t>
  </si>
  <si>
    <t>This cannot be recognized until the will has been probated given the high level of uncertainty until then.</t>
  </si>
  <si>
    <t>Volunteer time is usually not recognized</t>
  </si>
  <si>
    <t>Total Marks</t>
  </si>
  <si>
    <t>Marks</t>
  </si>
  <si>
    <t>Supplies Payable</t>
  </si>
  <si>
    <t>Contributed vehicule Revenue</t>
  </si>
  <si>
    <t>Vehicule</t>
  </si>
  <si>
    <t xml:space="preserve">Average revenue between current year and the prior year needs to be below $500,000. 
Last year revenue was $420,000 and current year's revenue is $1,780,000 for an average of $1,100,000 between the two. Therefore critieria is not met, the entity has to continue to capitalize and amortize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</si>
</sst>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88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165" fontId="0" fillId="0" borderId="0" xfId="1" applyNumberFormat="1" applyFont="1"/>
    <xf numFmtId="165" fontId="0" fillId="0" borderId="2" xfId="1" applyNumberFormat="1" applyFont="1" applyBorder="1"/>
    <xf numFmtId="165" fontId="0" fillId="0" borderId="3" xfId="1" applyNumberFormat="1" applyFont="1" applyBorder="1"/>
    <xf numFmtId="165" fontId="0" fillId="0" borderId="0" xfId="1" applyNumberFormat="1" applyFont="1" applyBorder="1"/>
    <xf numFmtId="0" fontId="0" fillId="0" borderId="3" xfId="0" applyBorder="1"/>
    <xf numFmtId="165" fontId="0" fillId="0" borderId="1" xfId="0" applyNumberFormat="1" applyBorder="1"/>
    <xf numFmtId="0" fontId="2" fillId="0" borderId="0" xfId="0" applyFont="1" applyAlignment="1">
      <alignment horizontal="center"/>
    </xf>
    <xf numFmtId="0" fontId="0" fillId="0" borderId="0" xfId="0" applyBorder="1"/>
    <xf numFmtId="165" fontId="0" fillId="0" borderId="8" xfId="1" applyNumberFormat="1" applyFont="1" applyBorder="1"/>
    <xf numFmtId="0" fontId="0" fillId="0" borderId="4" xfId="0" applyBorder="1"/>
    <xf numFmtId="165" fontId="0" fillId="0" borderId="4" xfId="1" applyNumberFormat="1" applyFont="1" applyBorder="1"/>
    <xf numFmtId="165" fontId="0" fillId="0" borderId="7" xfId="1" applyNumberFormat="1" applyFont="1" applyBorder="1"/>
    <xf numFmtId="0" fontId="0" fillId="0" borderId="7" xfId="0" applyBorder="1"/>
    <xf numFmtId="0" fontId="0" fillId="0" borderId="7" xfId="0" applyBorder="1" applyAlignment="1"/>
    <xf numFmtId="165" fontId="0" fillId="0" borderId="9" xfId="1" applyNumberFormat="1" applyFont="1" applyBorder="1"/>
    <xf numFmtId="0" fontId="5" fillId="0" borderId="0" xfId="1" applyNumberFormat="1" applyFont="1" applyAlignment="1">
      <alignment horizontal="left" vertical="center"/>
    </xf>
    <xf numFmtId="0" fontId="5" fillId="0" borderId="0" xfId="1" applyNumberFormat="1" applyFont="1" applyAlignment="1">
      <alignment horizontal="left"/>
    </xf>
    <xf numFmtId="0" fontId="5" fillId="0" borderId="0" xfId="1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165" fontId="0" fillId="0" borderId="0" xfId="0" applyNumberFormat="1" applyBorder="1"/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8" xfId="0" applyBorder="1"/>
    <xf numFmtId="0" fontId="7" fillId="0" borderId="0" xfId="1" applyNumberFormat="1" applyFont="1" applyAlignment="1">
      <alignment horizontal="center" vertical="center"/>
    </xf>
    <xf numFmtId="165" fontId="7" fillId="0" borderId="0" xfId="1" applyNumberFormat="1" applyFont="1" applyAlignment="1">
      <alignment horizontal="center" vertical="center"/>
    </xf>
    <xf numFmtId="165" fontId="5" fillId="0" borderId="0" xfId="1" applyNumberFormat="1" applyFont="1" applyAlignment="1">
      <alignment horizontal="left" vertical="center"/>
    </xf>
    <xf numFmtId="0" fontId="6" fillId="0" borderId="11" xfId="0" applyFont="1" applyBorder="1"/>
    <xf numFmtId="0" fontId="6" fillId="0" borderId="2" xfId="0" applyFont="1" applyBorder="1"/>
    <xf numFmtId="165" fontId="6" fillId="0" borderId="2" xfId="0" applyNumberFormat="1" applyFont="1" applyBorder="1"/>
    <xf numFmtId="165" fontId="6" fillId="0" borderId="12" xfId="0" applyNumberFormat="1" applyFont="1" applyBorder="1"/>
    <xf numFmtId="0" fontId="2" fillId="0" borderId="7" xfId="0" applyFont="1" applyBorder="1"/>
    <xf numFmtId="165" fontId="2" fillId="0" borderId="0" xfId="1" applyNumberFormat="1" applyFont="1" applyBorder="1"/>
    <xf numFmtId="165" fontId="2" fillId="0" borderId="8" xfId="1" applyNumberFormat="1" applyFont="1" applyBorder="1"/>
    <xf numFmtId="165" fontId="0" fillId="0" borderId="6" xfId="1" applyNumberFormat="1" applyFont="1" applyBorder="1"/>
    <xf numFmtId="0" fontId="0" fillId="0" borderId="9" xfId="0" applyBorder="1"/>
    <xf numFmtId="165" fontId="0" fillId="0" borderId="12" xfId="1" applyNumberFormat="1" applyFont="1" applyBorder="1"/>
    <xf numFmtId="0" fontId="2" fillId="0" borderId="9" xfId="0" applyFont="1" applyBorder="1"/>
    <xf numFmtId="0" fontId="5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7" fillId="0" borderId="8" xfId="1" applyNumberFormat="1" applyFont="1" applyBorder="1" applyAlignment="1">
      <alignment horizontal="center" vertical="center"/>
    </xf>
    <xf numFmtId="165" fontId="7" fillId="0" borderId="8" xfId="1" applyNumberFormat="1" applyFont="1" applyBorder="1" applyAlignment="1">
      <alignment horizontal="center" vertical="center"/>
    </xf>
    <xf numFmtId="165" fontId="7" fillId="0" borderId="10" xfId="1" applyNumberFormat="1" applyFont="1" applyBorder="1" applyAlignment="1">
      <alignment horizontal="center" vertical="center"/>
    </xf>
    <xf numFmtId="165" fontId="8" fillId="0" borderId="0" xfId="0" applyNumberFormat="1" applyFont="1" applyFill="1" applyBorder="1"/>
    <xf numFmtId="0" fontId="5" fillId="0" borderId="11" xfId="0" applyFont="1" applyBorder="1" applyAlignment="1">
      <alignment horizontal="center"/>
    </xf>
    <xf numFmtId="0" fontId="0" fillId="0" borderId="2" xfId="0" applyBorder="1"/>
    <xf numFmtId="165" fontId="7" fillId="0" borderId="6" xfId="1" applyNumberFormat="1" applyFont="1" applyBorder="1" applyAlignment="1">
      <alignment horizontal="center" vertical="center"/>
    </xf>
    <xf numFmtId="165" fontId="0" fillId="0" borderId="0" xfId="1" applyNumberFormat="1" applyFont="1" applyFill="1" applyBorder="1"/>
    <xf numFmtId="0" fontId="0" fillId="0" borderId="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4" borderId="13" xfId="0" applyFont="1" applyFill="1" applyBorder="1" applyAlignment="1">
      <alignment horizontal="center"/>
    </xf>
    <xf numFmtId="165" fontId="0" fillId="0" borderId="5" xfId="1" applyNumberFormat="1" applyFont="1" applyBorder="1"/>
    <xf numFmtId="165" fontId="0" fillId="0" borderId="5" xfId="1" applyNumberFormat="1" applyFont="1" applyBorder="1" applyAlignment="1">
      <alignment wrapText="1"/>
    </xf>
    <xf numFmtId="165" fontId="0" fillId="0" borderId="3" xfId="1" applyNumberFormat="1" applyFont="1" applyBorder="1" applyAlignment="1">
      <alignment wrapText="1"/>
    </xf>
    <xf numFmtId="0" fontId="5" fillId="0" borderId="0" xfId="0" applyFont="1" applyAlignment="1">
      <alignment horizontal="center" vertical="center"/>
    </xf>
    <xf numFmtId="165" fontId="0" fillId="0" borderId="0" xfId="1" applyNumberFormat="1" applyFont="1" applyAlignment="1">
      <alignment horizontal="left"/>
    </xf>
    <xf numFmtId="0" fontId="0" fillId="0" borderId="0" xfId="0" applyAlignment="1">
      <alignment horizontal="left"/>
    </xf>
    <xf numFmtId="0" fontId="2" fillId="0" borderId="0" xfId="1" applyNumberFormat="1" applyFont="1" applyAlignment="1">
      <alignment horizontal="left"/>
    </xf>
    <xf numFmtId="0" fontId="11" fillId="0" borderId="1" xfId="0" applyFont="1" applyBorder="1"/>
    <xf numFmtId="165" fontId="0" fillId="0" borderId="2" xfId="0" applyNumberFormat="1" applyFill="1" applyBorder="1"/>
    <xf numFmtId="165" fontId="0" fillId="0" borderId="12" xfId="0" applyNumberFormat="1" applyFill="1" applyBorder="1"/>
    <xf numFmtId="0" fontId="5" fillId="0" borderId="0" xfId="0" applyFont="1" applyFill="1" applyAlignment="1">
      <alignment horizontal="center"/>
    </xf>
    <xf numFmtId="0" fontId="0" fillId="0" borderId="0" xfId="0" applyFill="1"/>
    <xf numFmtId="165" fontId="0" fillId="0" borderId="0" xfId="0" applyNumberFormat="1" applyFill="1"/>
    <xf numFmtId="165" fontId="0" fillId="0" borderId="0" xfId="1" applyNumberFormat="1" applyFont="1" applyFill="1"/>
    <xf numFmtId="0" fontId="5" fillId="0" borderId="0" xfId="1" applyNumberFormat="1" applyFont="1" applyFill="1" applyAlignment="1">
      <alignment horizontal="left"/>
    </xf>
    <xf numFmtId="165" fontId="0" fillId="0" borderId="0" xfId="1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0" fillId="5" borderId="0" xfId="0" applyFill="1"/>
    <xf numFmtId="165" fontId="0" fillId="0" borderId="3" xfId="1" applyNumberFormat="1" applyFont="1" applyFill="1" applyBorder="1"/>
    <xf numFmtId="165" fontId="0" fillId="0" borderId="6" xfId="1" applyNumberFormat="1" applyFont="1" applyFill="1" applyBorder="1"/>
    <xf numFmtId="0" fontId="5" fillId="0" borderId="3" xfId="1" applyNumberFormat="1" applyFont="1" applyFill="1" applyBorder="1" applyAlignment="1">
      <alignment horizontal="left" vertical="center"/>
    </xf>
    <xf numFmtId="165" fontId="0" fillId="0" borderId="5" xfId="1" applyNumberFormat="1" applyFont="1" applyFill="1" applyBorder="1"/>
    <xf numFmtId="0" fontId="5" fillId="0" borderId="3" xfId="1" applyNumberFormat="1" applyFont="1" applyFill="1" applyBorder="1" applyAlignment="1">
      <alignment horizontal="left"/>
    </xf>
    <xf numFmtId="0" fontId="0" fillId="0" borderId="3" xfId="0" applyFill="1" applyBorder="1"/>
    <xf numFmtId="165" fontId="0" fillId="0" borderId="4" xfId="1" applyNumberFormat="1" applyFont="1" applyFill="1" applyBorder="1"/>
    <xf numFmtId="165" fontId="0" fillId="0" borderId="10" xfId="1" applyNumberFormat="1" applyFont="1" applyFill="1" applyBorder="1"/>
    <xf numFmtId="0" fontId="5" fillId="0" borderId="4" xfId="1" applyNumberFormat="1" applyFont="1" applyFill="1" applyBorder="1" applyAlignment="1">
      <alignment horizontal="left" vertical="center"/>
    </xf>
    <xf numFmtId="165" fontId="0" fillId="0" borderId="9" xfId="1" applyNumberFormat="1" applyFont="1" applyFill="1" applyBorder="1"/>
    <xf numFmtId="0" fontId="5" fillId="0" borderId="4" xfId="1" applyNumberFormat="1" applyFont="1" applyFill="1" applyBorder="1" applyAlignment="1">
      <alignment horizontal="left"/>
    </xf>
    <xf numFmtId="0" fontId="0" fillId="0" borderId="4" xfId="0" applyFill="1" applyBorder="1"/>
    <xf numFmtId="165" fontId="0" fillId="0" borderId="8" xfId="1" applyNumberFormat="1" applyFont="1" applyFill="1" applyBorder="1"/>
    <xf numFmtId="0" fontId="5" fillId="0" borderId="0" xfId="1" applyNumberFormat="1" applyFont="1" applyFill="1" applyBorder="1" applyAlignment="1">
      <alignment horizontal="left" vertical="center"/>
    </xf>
    <xf numFmtId="165" fontId="0" fillId="0" borderId="7" xfId="1" applyNumberFormat="1" applyFont="1" applyFill="1" applyBorder="1"/>
    <xf numFmtId="0" fontId="5" fillId="0" borderId="0" xfId="1" applyNumberFormat="1" applyFont="1" applyFill="1" applyBorder="1" applyAlignment="1">
      <alignment horizontal="left"/>
    </xf>
    <xf numFmtId="0" fontId="0" fillId="0" borderId="0" xfId="0" applyFill="1" applyBorder="1"/>
    <xf numFmtId="0" fontId="0" fillId="0" borderId="5" xfId="0" applyFill="1" applyBorder="1"/>
    <xf numFmtId="164" fontId="0" fillId="0" borderId="3" xfId="0" applyNumberFormat="1" applyFill="1" applyBorder="1"/>
    <xf numFmtId="0" fontId="0" fillId="0" borderId="7" xfId="0" applyFill="1" applyBorder="1"/>
    <xf numFmtId="0" fontId="0" fillId="0" borderId="9" xfId="0" applyFill="1" applyBorder="1"/>
    <xf numFmtId="0" fontId="5" fillId="0" borderId="0" xfId="1" applyNumberFormat="1" applyFont="1" applyFill="1" applyAlignment="1">
      <alignment horizontal="left" vertical="center"/>
    </xf>
    <xf numFmtId="0" fontId="5" fillId="0" borderId="9" xfId="1" applyNumberFormat="1" applyFont="1" applyFill="1" applyBorder="1" applyAlignment="1">
      <alignment horizontal="left"/>
    </xf>
    <xf numFmtId="165" fontId="0" fillId="0" borderId="4" xfId="1" applyNumberFormat="1" applyFont="1" applyFill="1" applyBorder="1" applyAlignment="1">
      <alignment wrapText="1"/>
    </xf>
    <xf numFmtId="0" fontId="5" fillId="0" borderId="7" xfId="1" applyNumberFormat="1" applyFont="1" applyFill="1" applyBorder="1" applyAlignment="1">
      <alignment horizontal="left"/>
    </xf>
    <xf numFmtId="165" fontId="0" fillId="0" borderId="3" xfId="1" applyNumberFormat="1" applyFont="1" applyFill="1" applyBorder="1" applyAlignment="1">
      <alignment wrapText="1"/>
    </xf>
    <xf numFmtId="165" fontId="0" fillId="0" borderId="6" xfId="1" applyNumberFormat="1" applyFont="1" applyFill="1" applyBorder="1" applyAlignment="1">
      <alignment wrapText="1"/>
    </xf>
    <xf numFmtId="0" fontId="5" fillId="0" borderId="5" xfId="1" applyNumberFormat="1" applyFont="1" applyFill="1" applyBorder="1" applyAlignment="1">
      <alignment horizontal="left"/>
    </xf>
    <xf numFmtId="165" fontId="0" fillId="0" borderId="5" xfId="1" applyNumberFormat="1" applyFont="1" applyFill="1" applyBorder="1" applyAlignment="1">
      <alignment wrapText="1"/>
    </xf>
    <xf numFmtId="0" fontId="5" fillId="0" borderId="18" xfId="1" applyNumberFormat="1" applyFont="1" applyFill="1" applyBorder="1" applyAlignment="1">
      <alignment horizontal="left"/>
    </xf>
    <xf numFmtId="165" fontId="5" fillId="0" borderId="18" xfId="1" applyNumberFormat="1" applyFont="1" applyFill="1" applyBorder="1" applyAlignment="1">
      <alignment horizontal="left"/>
    </xf>
    <xf numFmtId="0" fontId="5" fillId="0" borderId="6" xfId="1" applyNumberFormat="1" applyFont="1" applyFill="1" applyBorder="1" applyAlignment="1">
      <alignment horizontal="left"/>
    </xf>
    <xf numFmtId="0" fontId="5" fillId="0" borderId="8" xfId="1" applyNumberFormat="1" applyFont="1" applyFill="1" applyBorder="1" applyAlignment="1">
      <alignment horizontal="left"/>
    </xf>
    <xf numFmtId="0" fontId="5" fillId="0" borderId="10" xfId="1" applyNumberFormat="1" applyFont="1" applyFill="1" applyBorder="1" applyAlignment="1">
      <alignment horizontal="left"/>
    </xf>
    <xf numFmtId="0" fontId="10" fillId="2" borderId="1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0" borderId="7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2" fillId="3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wrapText="1"/>
    </xf>
    <xf numFmtId="0" fontId="9" fillId="4" borderId="15" xfId="0" applyFont="1" applyFill="1" applyBorder="1" applyAlignment="1">
      <alignment horizontal="center" wrapText="1"/>
    </xf>
    <xf numFmtId="0" fontId="9" fillId="4" borderId="16" xfId="0" applyFont="1" applyFill="1" applyBorder="1" applyAlignment="1">
      <alignment horizontal="center" wrapText="1"/>
    </xf>
    <xf numFmtId="165" fontId="2" fillId="2" borderId="0" xfId="1" applyNumberFormat="1" applyFont="1" applyFill="1" applyBorder="1" applyAlignment="1">
      <alignment horizontal="center"/>
    </xf>
    <xf numFmtId="165" fontId="0" fillId="3" borderId="5" xfId="1" applyNumberFormat="1" applyFont="1" applyFill="1" applyBorder="1" applyAlignment="1">
      <alignment horizontal="center"/>
    </xf>
    <xf numFmtId="165" fontId="0" fillId="3" borderId="3" xfId="1" applyNumberFormat="1" applyFont="1" applyFill="1" applyBorder="1" applyAlignment="1">
      <alignment horizontal="center"/>
    </xf>
    <xf numFmtId="165" fontId="0" fillId="3" borderId="6" xfId="1" applyNumberFormat="1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</cellXfs>
  <cellStyles count="588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X189"/>
  <sheetViews>
    <sheetView tabSelected="1" topLeftCell="A40" zoomScale="70" zoomScaleNormal="70" workbookViewId="0">
      <selection activeCell="C53" sqref="C53"/>
    </sheetView>
  </sheetViews>
  <sheetFormatPr defaultColWidth="11" defaultRowHeight="15.75" x14ac:dyDescent="0.5"/>
  <cols>
    <col min="1" max="1" width="12.5" style="22" customWidth="1"/>
    <col min="2" max="2" width="19.3125" style="8" customWidth="1"/>
    <col min="3" max="3" width="31" customWidth="1"/>
    <col min="4" max="4" width="14.8125" customWidth="1"/>
    <col min="5" max="5" width="16.6875" bestFit="1" customWidth="1"/>
    <col min="6" max="6" width="16.8125" customWidth="1"/>
    <col min="7" max="7" width="16.3125" customWidth="1"/>
    <col min="8" max="8" width="11.5" style="17" customWidth="1"/>
    <col min="9" max="9" width="16.8125" style="2" customWidth="1"/>
    <col min="10" max="10" width="18.1875" style="2" customWidth="1"/>
    <col min="11" max="11" width="10.8125" style="2"/>
    <col min="12" max="12" width="14.1875" style="2" customWidth="1"/>
    <col min="13" max="13" width="6.6875" style="18" customWidth="1"/>
    <col min="14" max="14" width="10.8125" style="2"/>
    <col min="15" max="15" width="18" style="2" customWidth="1"/>
    <col min="16" max="16" width="10.8125" style="2"/>
    <col min="17" max="17" width="10.8125" style="56"/>
    <col min="18" max="18" width="10.8125" style="18"/>
    <col min="22" max="23" width="11.5" style="2" bestFit="1" customWidth="1"/>
    <col min="24" max="24" width="10.8125" style="20"/>
  </cols>
  <sheetData>
    <row r="3" spans="3:8" x14ac:dyDescent="0.5">
      <c r="F3" s="1"/>
      <c r="G3" s="1"/>
    </row>
    <row r="4" spans="3:8" x14ac:dyDescent="0.5">
      <c r="C4" s="23"/>
      <c r="D4" s="6"/>
      <c r="E4" s="51" t="s">
        <v>2</v>
      </c>
      <c r="F4" s="51" t="s">
        <v>3</v>
      </c>
      <c r="G4" s="51" t="s">
        <v>4</v>
      </c>
      <c r="H4" s="25" t="s">
        <v>21</v>
      </c>
    </row>
    <row r="5" spans="3:8" x14ac:dyDescent="0.5">
      <c r="C5" s="32" t="s">
        <v>23</v>
      </c>
      <c r="D5" s="9"/>
      <c r="E5" s="33"/>
      <c r="F5" s="33"/>
      <c r="G5" s="34"/>
      <c r="H5" s="26"/>
    </row>
    <row r="6" spans="3:8" x14ac:dyDescent="0.5">
      <c r="C6" s="14" t="s">
        <v>0</v>
      </c>
      <c r="D6" s="9"/>
      <c r="E6" s="5">
        <v>600000</v>
      </c>
      <c r="F6" s="5">
        <v>450000</v>
      </c>
      <c r="G6" s="10">
        <v>340000</v>
      </c>
      <c r="H6" s="26">
        <f>SUM(E6:G6)</f>
        <v>1390000</v>
      </c>
    </row>
    <row r="7" spans="3:8" x14ac:dyDescent="0.5">
      <c r="C7" s="14" t="s">
        <v>49</v>
      </c>
      <c r="D7" s="9"/>
      <c r="E7" s="5"/>
      <c r="F7" s="5"/>
      <c r="G7" s="10">
        <v>120000</v>
      </c>
      <c r="H7" s="26">
        <f t="shared" ref="H7:H25" si="0">SUM(E7:G7)</f>
        <v>120000</v>
      </c>
    </row>
    <row r="8" spans="3:8" x14ac:dyDescent="0.5">
      <c r="C8" s="14" t="s">
        <v>13</v>
      </c>
      <c r="D8" s="9"/>
      <c r="E8" s="5">
        <v>90000</v>
      </c>
      <c r="F8" s="5"/>
      <c r="G8" s="10"/>
      <c r="H8" s="26">
        <f t="shared" si="0"/>
        <v>90000</v>
      </c>
    </row>
    <row r="9" spans="3:8" ht="18.5" customHeight="1" x14ac:dyDescent="0.5">
      <c r="C9" s="49" t="s">
        <v>14</v>
      </c>
      <c r="D9" s="50"/>
      <c r="E9" s="5">
        <v>-58000</v>
      </c>
      <c r="F9" s="5"/>
      <c r="G9" s="10"/>
      <c r="H9" s="26">
        <f t="shared" si="0"/>
        <v>-58000</v>
      </c>
    </row>
    <row r="10" spans="3:8" x14ac:dyDescent="0.5">
      <c r="C10" s="14" t="s">
        <v>15</v>
      </c>
      <c r="D10" s="9"/>
      <c r="E10" s="5">
        <v>234000</v>
      </c>
      <c r="F10" s="5">
        <v>12000</v>
      </c>
      <c r="G10" s="10"/>
      <c r="H10" s="26">
        <f t="shared" si="0"/>
        <v>246000</v>
      </c>
    </row>
    <row r="11" spans="3:8" x14ac:dyDescent="0.5">
      <c r="C11" s="14" t="s">
        <v>17</v>
      </c>
      <c r="D11" s="9"/>
      <c r="E11" s="5"/>
      <c r="F11" s="5">
        <v>450000</v>
      </c>
      <c r="G11" s="10"/>
      <c r="H11" s="26">
        <f t="shared" si="0"/>
        <v>450000</v>
      </c>
    </row>
    <row r="12" spans="3:8" x14ac:dyDescent="0.5">
      <c r="C12" s="14" t="s">
        <v>18</v>
      </c>
      <c r="D12" s="9"/>
      <c r="E12" s="5"/>
      <c r="F12" s="5">
        <v>38000</v>
      </c>
      <c r="G12" s="10"/>
      <c r="H12" s="26">
        <f t="shared" si="0"/>
        <v>38000</v>
      </c>
    </row>
    <row r="13" spans="3:8" x14ac:dyDescent="0.5">
      <c r="C13" s="14" t="s">
        <v>47</v>
      </c>
      <c r="D13" s="9"/>
      <c r="E13" s="5"/>
      <c r="F13" s="5">
        <v>-59000</v>
      </c>
      <c r="G13" s="10"/>
      <c r="H13" s="26">
        <f t="shared" si="0"/>
        <v>-59000</v>
      </c>
    </row>
    <row r="14" spans="3:8" x14ac:dyDescent="0.5">
      <c r="C14" s="14"/>
      <c r="D14" s="9"/>
      <c r="E14" s="4">
        <f>SUM(E6:E13)</f>
        <v>866000</v>
      </c>
      <c r="F14" s="4">
        <f>SUM(F6:F13)</f>
        <v>891000</v>
      </c>
      <c r="G14" s="35">
        <f>SUM(G6:G13)</f>
        <v>460000</v>
      </c>
      <c r="H14" s="26">
        <f t="shared" si="0"/>
        <v>2217000</v>
      </c>
    </row>
    <row r="15" spans="3:8" x14ac:dyDescent="0.5">
      <c r="C15" s="32" t="s">
        <v>22</v>
      </c>
      <c r="D15" s="9"/>
      <c r="E15" s="5"/>
      <c r="F15" s="5"/>
      <c r="G15" s="10"/>
      <c r="H15" s="26"/>
    </row>
    <row r="16" spans="3:8" x14ac:dyDescent="0.5">
      <c r="C16" s="14" t="s">
        <v>55</v>
      </c>
      <c r="D16" s="9"/>
      <c r="E16" s="5">
        <v>-45000</v>
      </c>
      <c r="F16" s="48"/>
      <c r="G16" s="10"/>
      <c r="H16" s="26">
        <f t="shared" si="0"/>
        <v>-45000</v>
      </c>
    </row>
    <row r="17" spans="1:24" x14ac:dyDescent="0.5">
      <c r="C17" s="14" t="s">
        <v>72</v>
      </c>
      <c r="D17" s="9"/>
      <c r="E17" s="5">
        <v>-122000</v>
      </c>
      <c r="F17" s="48"/>
      <c r="G17" s="10"/>
      <c r="H17" s="26"/>
    </row>
    <row r="18" spans="1:24" x14ac:dyDescent="0.5">
      <c r="C18" s="14" t="s">
        <v>46</v>
      </c>
      <c r="D18" s="9"/>
      <c r="E18" s="5"/>
      <c r="F18" s="5">
        <v>-300000</v>
      </c>
      <c r="G18" s="10"/>
      <c r="H18" s="26"/>
    </row>
    <row r="19" spans="1:24" x14ac:dyDescent="0.5">
      <c r="C19" s="14" t="s">
        <v>16</v>
      </c>
      <c r="D19" s="9"/>
      <c r="E19" s="5">
        <v>-78000</v>
      </c>
      <c r="F19" s="5"/>
      <c r="G19" s="10"/>
      <c r="H19" s="26">
        <f t="shared" si="0"/>
        <v>-78000</v>
      </c>
    </row>
    <row r="20" spans="1:24" x14ac:dyDescent="0.5">
      <c r="C20" s="14" t="s">
        <v>31</v>
      </c>
      <c r="D20" s="9"/>
      <c r="E20" s="5">
        <v>-320000</v>
      </c>
      <c r="F20" s="5"/>
      <c r="G20" s="10"/>
      <c r="H20" s="26">
        <f t="shared" si="0"/>
        <v>-320000</v>
      </c>
    </row>
    <row r="21" spans="1:24" x14ac:dyDescent="0.5">
      <c r="C21" s="14"/>
      <c r="D21" s="9"/>
      <c r="E21" s="4">
        <f>SUM(E16:E20)</f>
        <v>-565000</v>
      </c>
      <c r="F21" s="4">
        <f>SUM(F16:F20)</f>
        <v>-300000</v>
      </c>
      <c r="G21" s="35">
        <f>SUM(G16:G20)</f>
        <v>0</v>
      </c>
      <c r="H21" s="26">
        <f t="shared" si="0"/>
        <v>-865000</v>
      </c>
    </row>
    <row r="22" spans="1:24" x14ac:dyDescent="0.5">
      <c r="C22" s="32" t="s">
        <v>20</v>
      </c>
      <c r="D22" s="9"/>
      <c r="E22" s="5"/>
      <c r="F22" s="5"/>
      <c r="G22" s="10"/>
      <c r="H22" s="26"/>
    </row>
    <row r="23" spans="1:24" x14ac:dyDescent="0.5">
      <c r="C23" s="15" t="s">
        <v>11</v>
      </c>
      <c r="D23" s="9"/>
      <c r="E23" s="5"/>
      <c r="F23" s="5">
        <v>-591000</v>
      </c>
      <c r="G23" s="10"/>
      <c r="H23" s="26">
        <f t="shared" si="0"/>
        <v>-591000</v>
      </c>
    </row>
    <row r="24" spans="1:24" x14ac:dyDescent="0.5">
      <c r="C24" s="15" t="s">
        <v>10</v>
      </c>
      <c r="D24" s="9"/>
      <c r="E24" s="5"/>
      <c r="F24" s="5"/>
      <c r="G24" s="10">
        <v>-460000</v>
      </c>
      <c r="H24" s="26">
        <f t="shared" si="0"/>
        <v>-460000</v>
      </c>
    </row>
    <row r="25" spans="1:24" x14ac:dyDescent="0.5">
      <c r="C25" s="15" t="s">
        <v>9</v>
      </c>
      <c r="D25" s="9"/>
      <c r="E25" s="5">
        <v>-301000</v>
      </c>
      <c r="F25" s="9"/>
      <c r="G25" s="24"/>
      <c r="H25" s="26">
        <f t="shared" si="0"/>
        <v>-301000</v>
      </c>
    </row>
    <row r="26" spans="1:24" x14ac:dyDescent="0.5">
      <c r="C26" s="36"/>
      <c r="D26" s="11"/>
      <c r="E26" s="3">
        <f>SUM(E23:E25)</f>
        <v>-301000</v>
      </c>
      <c r="F26" s="3">
        <f>SUM(F23:F24)</f>
        <v>-591000</v>
      </c>
      <c r="G26" s="37">
        <f>SUM(G23:G24)</f>
        <v>-460000</v>
      </c>
      <c r="H26" s="27"/>
    </row>
    <row r="28" spans="1:24" x14ac:dyDescent="0.5">
      <c r="C28" s="28" t="s">
        <v>24</v>
      </c>
      <c r="D28" s="29"/>
      <c r="E28" s="30">
        <f>E14+E21+E26</f>
        <v>0</v>
      </c>
      <c r="F28" s="30">
        <f>F14+F21+F26</f>
        <v>0</v>
      </c>
      <c r="G28" s="31">
        <f>G14+G21+G26</f>
        <v>0</v>
      </c>
    </row>
    <row r="29" spans="1:24" ht="16.149999999999999" thickBot="1" x14ac:dyDescent="0.55000000000000004"/>
    <row r="30" spans="1:24" ht="25.9" thickBot="1" x14ac:dyDescent="0.8">
      <c r="B30" s="116" t="s">
        <v>51</v>
      </c>
      <c r="C30" s="117"/>
      <c r="D30" s="118"/>
    </row>
    <row r="31" spans="1:24" x14ac:dyDescent="0.5">
      <c r="A31"/>
      <c r="B31"/>
      <c r="H31"/>
      <c r="I31"/>
      <c r="J31"/>
      <c r="K31"/>
      <c r="L31"/>
      <c r="M31"/>
      <c r="N31"/>
      <c r="O31"/>
      <c r="P31"/>
      <c r="Q31" s="57"/>
      <c r="R31"/>
      <c r="V31"/>
      <c r="W31"/>
      <c r="X31"/>
    </row>
    <row r="32" spans="1:24" x14ac:dyDescent="0.5">
      <c r="A32" s="22" t="s">
        <v>25</v>
      </c>
      <c r="B32" s="119" t="s">
        <v>1</v>
      </c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</row>
    <row r="33" spans="1:17" x14ac:dyDescent="0.5">
      <c r="B33" s="120" t="s">
        <v>2</v>
      </c>
      <c r="C33" s="121"/>
      <c r="D33" s="121"/>
      <c r="E33" s="122"/>
      <c r="F33" s="18"/>
      <c r="G33" s="120" t="s">
        <v>3</v>
      </c>
      <c r="H33" s="121"/>
      <c r="I33" s="121"/>
      <c r="J33" s="122"/>
      <c r="K33" s="19"/>
      <c r="L33" s="123" t="s">
        <v>4</v>
      </c>
      <c r="M33" s="124"/>
      <c r="N33" s="124"/>
      <c r="O33" s="124"/>
      <c r="P33" s="125"/>
    </row>
    <row r="34" spans="1:17" x14ac:dyDescent="0.5">
      <c r="B34" s="14"/>
      <c r="C34" s="9"/>
      <c r="D34" s="5"/>
      <c r="E34" s="10"/>
      <c r="F34" s="17"/>
      <c r="G34" s="13"/>
      <c r="H34" s="5"/>
      <c r="I34" s="5"/>
      <c r="J34" s="10"/>
      <c r="K34" s="19"/>
      <c r="L34" s="13"/>
      <c r="M34" s="5"/>
      <c r="N34" s="9"/>
      <c r="O34" s="5"/>
      <c r="P34" s="10"/>
    </row>
    <row r="35" spans="1:17" x14ac:dyDescent="0.5">
      <c r="A35" s="107">
        <v>1</v>
      </c>
      <c r="B35" s="23"/>
      <c r="C35" s="6"/>
      <c r="D35" s="70"/>
      <c r="E35" s="71"/>
      <c r="F35" s="72"/>
      <c r="G35" s="73"/>
      <c r="H35" s="70"/>
      <c r="I35" s="70"/>
      <c r="J35" s="71"/>
      <c r="K35" s="74"/>
      <c r="L35" s="73" t="s">
        <v>0</v>
      </c>
      <c r="M35" s="70"/>
      <c r="N35" s="75"/>
      <c r="O35" s="70">
        <v>1000000</v>
      </c>
      <c r="P35" s="71"/>
      <c r="Q35" s="19">
        <v>1</v>
      </c>
    </row>
    <row r="36" spans="1:17" x14ac:dyDescent="0.5">
      <c r="A36" s="109"/>
      <c r="B36" s="36"/>
      <c r="C36" s="11"/>
      <c r="D36" s="76"/>
      <c r="E36" s="77"/>
      <c r="F36" s="78"/>
      <c r="G36" s="79"/>
      <c r="H36" s="76"/>
      <c r="I36" s="76"/>
      <c r="J36" s="77"/>
      <c r="K36" s="80"/>
      <c r="L36" s="79"/>
      <c r="M36" s="76" t="s">
        <v>63</v>
      </c>
      <c r="N36" s="81"/>
      <c r="O36" s="76"/>
      <c r="P36" s="77">
        <f>O35</f>
        <v>1000000</v>
      </c>
      <c r="Q36" s="19">
        <v>1</v>
      </c>
    </row>
    <row r="37" spans="1:17" x14ac:dyDescent="0.5">
      <c r="A37" s="107">
        <v>2</v>
      </c>
      <c r="B37" s="23" t="s">
        <v>64</v>
      </c>
      <c r="C37" s="6"/>
      <c r="D37" s="70">
        <v>450000</v>
      </c>
      <c r="E37" s="71"/>
      <c r="F37" s="72">
        <v>1</v>
      </c>
      <c r="G37" s="73"/>
      <c r="H37" s="70"/>
      <c r="I37" s="70"/>
      <c r="J37" s="71"/>
      <c r="K37" s="74"/>
      <c r="L37" s="73"/>
      <c r="M37" s="70"/>
      <c r="N37" s="75"/>
      <c r="O37" s="70"/>
      <c r="P37" s="71"/>
    </row>
    <row r="38" spans="1:17" x14ac:dyDescent="0.5">
      <c r="A38" s="108"/>
      <c r="B38" s="14"/>
      <c r="C38" s="9" t="s">
        <v>72</v>
      </c>
      <c r="D38" s="48"/>
      <c r="E38" s="82">
        <f>D37</f>
        <v>450000</v>
      </c>
      <c r="F38" s="83">
        <v>1</v>
      </c>
      <c r="G38" s="84"/>
      <c r="H38" s="48"/>
      <c r="I38" s="48"/>
      <c r="J38" s="82"/>
      <c r="K38" s="85"/>
      <c r="L38" s="84"/>
      <c r="M38" s="48"/>
      <c r="N38" s="86"/>
      <c r="O38" s="48"/>
      <c r="P38" s="82"/>
    </row>
    <row r="39" spans="1:17" x14ac:dyDescent="0.5">
      <c r="A39" s="108"/>
      <c r="B39" s="15" t="s">
        <v>72</v>
      </c>
      <c r="C39" s="9"/>
      <c r="D39" s="48">
        <f>-E17</f>
        <v>122000</v>
      </c>
      <c r="E39" s="82"/>
      <c r="F39" s="83">
        <v>1</v>
      </c>
      <c r="G39" s="84"/>
      <c r="H39" s="48"/>
      <c r="I39" s="48"/>
      <c r="J39" s="82"/>
      <c r="K39" s="85"/>
      <c r="L39" s="84"/>
      <c r="M39" s="48"/>
      <c r="N39" s="86"/>
      <c r="O39" s="48"/>
      <c r="P39" s="82"/>
    </row>
    <row r="40" spans="1:17" x14ac:dyDescent="0.5">
      <c r="A40" s="109"/>
      <c r="B40" s="36"/>
      <c r="C40" s="11" t="s">
        <v>0</v>
      </c>
      <c r="D40" s="76"/>
      <c r="E40" s="77">
        <f>D39</f>
        <v>122000</v>
      </c>
      <c r="F40" s="78">
        <v>1</v>
      </c>
      <c r="G40" s="79"/>
      <c r="H40" s="76"/>
      <c r="I40" s="76"/>
      <c r="J40" s="77"/>
      <c r="K40" s="80"/>
      <c r="L40" s="79"/>
      <c r="M40" s="76"/>
      <c r="N40" s="81"/>
      <c r="O40" s="76"/>
      <c r="P40" s="77"/>
    </row>
    <row r="41" spans="1:17" x14ac:dyDescent="0.5">
      <c r="A41" s="107">
        <v>3</v>
      </c>
      <c r="B41" s="23" t="s">
        <v>0</v>
      </c>
      <c r="C41" s="6"/>
      <c r="D41" s="70">
        <f>E8/3+E10</f>
        <v>264000</v>
      </c>
      <c r="E41" s="71"/>
      <c r="F41" s="72">
        <v>1</v>
      </c>
      <c r="G41" s="87" t="s">
        <v>0</v>
      </c>
      <c r="H41" s="75"/>
      <c r="I41" s="88">
        <f>F10</f>
        <v>12000</v>
      </c>
      <c r="J41" s="71"/>
      <c r="K41" s="85">
        <v>1</v>
      </c>
      <c r="L41" s="73"/>
      <c r="M41" s="70"/>
      <c r="N41" s="75"/>
      <c r="O41" s="70"/>
      <c r="P41" s="71"/>
    </row>
    <row r="42" spans="1:17" x14ac:dyDescent="0.5">
      <c r="A42" s="108"/>
      <c r="B42" s="14"/>
      <c r="C42" s="9" t="s">
        <v>28</v>
      </c>
      <c r="D42" s="48"/>
      <c r="E42" s="82">
        <f>E8/3</f>
        <v>30000</v>
      </c>
      <c r="F42" s="83">
        <v>1</v>
      </c>
      <c r="G42" s="84"/>
      <c r="H42" s="86" t="s">
        <v>15</v>
      </c>
      <c r="I42" s="86"/>
      <c r="J42" s="82">
        <f>I41</f>
        <v>12000</v>
      </c>
      <c r="K42" s="85">
        <v>1</v>
      </c>
      <c r="L42" s="84"/>
      <c r="M42" s="48"/>
      <c r="N42" s="86"/>
      <c r="O42" s="48"/>
      <c r="P42" s="82"/>
    </row>
    <row r="43" spans="1:17" x14ac:dyDescent="0.5">
      <c r="A43" s="108"/>
      <c r="B43" s="14"/>
      <c r="C43" s="9" t="s">
        <v>15</v>
      </c>
      <c r="D43" s="48"/>
      <c r="E43" s="82">
        <f>E10</f>
        <v>234000</v>
      </c>
      <c r="F43" s="83">
        <v>1</v>
      </c>
      <c r="G43" s="89"/>
      <c r="H43" s="86"/>
      <c r="I43" s="48"/>
      <c r="J43" s="82"/>
      <c r="K43" s="85"/>
      <c r="L43" s="84"/>
      <c r="M43" s="48"/>
      <c r="N43" s="86"/>
      <c r="O43" s="48"/>
      <c r="P43" s="82"/>
    </row>
    <row r="44" spans="1:17" x14ac:dyDescent="0.5">
      <c r="A44" s="108"/>
      <c r="B44" s="14" t="s">
        <v>27</v>
      </c>
      <c r="C44" s="9"/>
      <c r="D44" s="48">
        <f>7000</f>
        <v>7000</v>
      </c>
      <c r="E44" s="82"/>
      <c r="F44" s="83">
        <v>1</v>
      </c>
      <c r="G44" s="84"/>
      <c r="H44" s="48"/>
      <c r="I44" s="48"/>
      <c r="J44" s="82"/>
      <c r="K44" s="85"/>
      <c r="L44" s="84"/>
      <c r="M44" s="48"/>
      <c r="N44" s="86"/>
      <c r="O44" s="48"/>
      <c r="P44" s="82"/>
    </row>
    <row r="45" spans="1:17" x14ac:dyDescent="0.5">
      <c r="A45" s="109"/>
      <c r="B45" s="36"/>
      <c r="C45" s="11" t="s">
        <v>28</v>
      </c>
      <c r="D45" s="76"/>
      <c r="E45" s="77">
        <f>D44</f>
        <v>7000</v>
      </c>
      <c r="F45" s="78">
        <v>1</v>
      </c>
      <c r="G45" s="90"/>
      <c r="H45" s="78"/>
      <c r="I45" s="76"/>
      <c r="J45" s="76"/>
      <c r="K45" s="80"/>
      <c r="L45" s="79"/>
      <c r="M45" s="76"/>
      <c r="N45" s="81"/>
      <c r="O45" s="76"/>
      <c r="P45" s="77"/>
    </row>
    <row r="46" spans="1:17" x14ac:dyDescent="0.5">
      <c r="A46" s="126">
        <v>4</v>
      </c>
      <c r="B46" s="14"/>
      <c r="C46" s="9"/>
      <c r="D46" s="48"/>
      <c r="E46" s="82"/>
      <c r="F46" s="91"/>
      <c r="G46" s="89"/>
      <c r="H46" s="91"/>
      <c r="I46" s="65"/>
      <c r="J46" s="65"/>
      <c r="K46" s="85"/>
      <c r="L46" s="84"/>
      <c r="M46" s="48"/>
      <c r="N46" s="86"/>
      <c r="O46" s="48"/>
      <c r="P46" s="82"/>
    </row>
    <row r="47" spans="1:17" x14ac:dyDescent="0.5">
      <c r="A47" s="127"/>
      <c r="B47" s="14" t="s">
        <v>61</v>
      </c>
      <c r="C47" s="9"/>
      <c r="D47" s="48">
        <f>15000/10*4</f>
        <v>6000</v>
      </c>
      <c r="E47" s="82"/>
      <c r="F47" s="85">
        <v>1</v>
      </c>
      <c r="G47" s="84"/>
      <c r="H47" s="48"/>
      <c r="I47" s="48"/>
      <c r="J47" s="82"/>
      <c r="K47" s="85"/>
      <c r="L47" s="84"/>
      <c r="M47" s="48"/>
      <c r="N47" s="86"/>
      <c r="O47" s="48"/>
      <c r="P47" s="82"/>
    </row>
    <row r="48" spans="1:17" x14ac:dyDescent="0.5">
      <c r="A48" s="127"/>
      <c r="B48" s="14"/>
      <c r="C48" s="9" t="s">
        <v>62</v>
      </c>
      <c r="D48" s="48"/>
      <c r="E48" s="82">
        <f>D47</f>
        <v>6000</v>
      </c>
      <c r="F48" s="85">
        <v>1</v>
      </c>
      <c r="G48" s="84"/>
      <c r="H48" s="48"/>
      <c r="I48" s="48"/>
      <c r="J48" s="82"/>
      <c r="K48" s="85"/>
      <c r="L48" s="84"/>
      <c r="M48" s="48"/>
      <c r="N48" s="86"/>
      <c r="O48" s="48"/>
      <c r="P48" s="82"/>
    </row>
    <row r="49" spans="1:17" x14ac:dyDescent="0.5">
      <c r="A49" s="128"/>
      <c r="B49" s="14"/>
      <c r="C49" s="9"/>
      <c r="D49" s="48"/>
      <c r="E49" s="82"/>
      <c r="F49" s="91"/>
      <c r="G49" s="84"/>
      <c r="H49" s="48"/>
      <c r="I49" s="48"/>
      <c r="J49" s="82"/>
      <c r="K49" s="85"/>
      <c r="L49" s="84"/>
      <c r="M49" s="48"/>
      <c r="N49" s="86"/>
      <c r="O49" s="48"/>
      <c r="P49" s="82"/>
    </row>
    <row r="50" spans="1:17" x14ac:dyDescent="0.5">
      <c r="A50" s="107">
        <v>5</v>
      </c>
      <c r="B50" s="23"/>
      <c r="C50" s="6"/>
      <c r="D50" s="70"/>
      <c r="E50" s="71"/>
      <c r="F50" s="72"/>
      <c r="G50" s="73" t="s">
        <v>29</v>
      </c>
      <c r="H50" s="70"/>
      <c r="I50" s="70">
        <v>133000</v>
      </c>
      <c r="J50" s="71"/>
      <c r="K50" s="74">
        <v>1</v>
      </c>
      <c r="L50" s="73"/>
      <c r="M50" s="70"/>
      <c r="N50" s="75"/>
      <c r="O50" s="70"/>
      <c r="P50" s="71"/>
    </row>
    <row r="51" spans="1:17" x14ac:dyDescent="0.5">
      <c r="A51" s="109"/>
      <c r="B51" s="36"/>
      <c r="C51" s="11"/>
      <c r="D51" s="76"/>
      <c r="E51" s="77"/>
      <c r="F51" s="78"/>
      <c r="G51" s="79"/>
      <c r="H51" s="76" t="s">
        <v>30</v>
      </c>
      <c r="I51" s="76"/>
      <c r="J51" s="77">
        <f>I50</f>
        <v>133000</v>
      </c>
      <c r="K51" s="80">
        <v>1</v>
      </c>
      <c r="L51" s="79"/>
      <c r="M51" s="76"/>
      <c r="N51" s="81"/>
      <c r="O51" s="76"/>
      <c r="P51" s="77"/>
    </row>
    <row r="52" spans="1:17" x14ac:dyDescent="0.5">
      <c r="A52" s="107">
        <v>6</v>
      </c>
      <c r="B52" s="23" t="s">
        <v>0</v>
      </c>
      <c r="C52" s="6"/>
      <c r="D52" s="70">
        <v>400000</v>
      </c>
      <c r="E52" s="71"/>
      <c r="F52" s="72">
        <v>1</v>
      </c>
      <c r="G52" s="73"/>
      <c r="H52" s="70"/>
      <c r="I52" s="70"/>
      <c r="J52" s="71"/>
      <c r="K52" s="74"/>
      <c r="L52" s="73"/>
      <c r="M52" s="70"/>
      <c r="N52" s="75"/>
      <c r="O52" s="70"/>
      <c r="P52" s="71"/>
    </row>
    <row r="53" spans="1:17" x14ac:dyDescent="0.5">
      <c r="A53" s="108"/>
      <c r="B53" s="14"/>
      <c r="C53" s="9" t="s">
        <v>31</v>
      </c>
      <c r="D53" s="48"/>
      <c r="E53" s="82">
        <f>D52</f>
        <v>400000</v>
      </c>
      <c r="F53" s="83">
        <v>1</v>
      </c>
      <c r="G53" s="84"/>
      <c r="H53" s="48"/>
      <c r="I53" s="48"/>
      <c r="J53" s="82"/>
      <c r="K53" s="85"/>
      <c r="L53" s="84"/>
      <c r="M53" s="48"/>
      <c r="N53" s="86"/>
      <c r="O53" s="48"/>
      <c r="P53" s="82"/>
    </row>
    <row r="54" spans="1:17" x14ac:dyDescent="0.5">
      <c r="A54" s="108"/>
      <c r="B54" s="14" t="s">
        <v>28</v>
      </c>
      <c r="C54" s="9"/>
      <c r="D54" s="48">
        <v>200000</v>
      </c>
      <c r="E54" s="82"/>
      <c r="F54" s="83">
        <v>1</v>
      </c>
      <c r="G54" s="84"/>
      <c r="H54" s="48"/>
      <c r="I54" s="48"/>
      <c r="J54" s="82"/>
      <c r="K54" s="85"/>
      <c r="L54" s="84"/>
      <c r="M54" s="48"/>
      <c r="N54" s="86"/>
      <c r="O54" s="48"/>
      <c r="P54" s="82"/>
    </row>
    <row r="55" spans="1:17" x14ac:dyDescent="0.5">
      <c r="A55" s="108"/>
      <c r="B55" s="14"/>
      <c r="C55" s="9" t="s">
        <v>27</v>
      </c>
      <c r="D55" s="48"/>
      <c r="E55" s="82">
        <f>0.1*D54</f>
        <v>20000</v>
      </c>
      <c r="F55" s="83">
        <v>1</v>
      </c>
      <c r="G55" s="84"/>
      <c r="H55" s="48"/>
      <c r="I55" s="48"/>
      <c r="J55" s="82"/>
      <c r="K55" s="85"/>
      <c r="L55" s="84"/>
      <c r="M55" s="48"/>
      <c r="N55" s="86"/>
      <c r="O55" s="48"/>
      <c r="P55" s="82"/>
    </row>
    <row r="56" spans="1:17" x14ac:dyDescent="0.5">
      <c r="A56" s="109"/>
      <c r="B56" s="36"/>
      <c r="C56" s="11" t="s">
        <v>53</v>
      </c>
      <c r="D56" s="76"/>
      <c r="E56" s="77">
        <f>(D54)-E55</f>
        <v>180000</v>
      </c>
      <c r="F56" s="78">
        <v>1</v>
      </c>
      <c r="G56" s="79"/>
      <c r="H56" s="76"/>
      <c r="I56" s="76"/>
      <c r="J56" s="77"/>
      <c r="K56" s="80"/>
      <c r="L56" s="79"/>
      <c r="M56" s="76"/>
      <c r="N56" s="81"/>
      <c r="O56" s="76"/>
      <c r="P56" s="77"/>
    </row>
    <row r="57" spans="1:17" x14ac:dyDescent="0.5">
      <c r="A57" s="107">
        <v>7</v>
      </c>
      <c r="B57" s="52"/>
      <c r="C57" s="4"/>
      <c r="D57" s="70"/>
      <c r="E57" s="71"/>
      <c r="F57" s="74"/>
      <c r="G57" s="73" t="s">
        <v>54</v>
      </c>
      <c r="H57" s="70"/>
      <c r="I57" s="70">
        <v>100000</v>
      </c>
      <c r="J57" s="71"/>
      <c r="K57" s="74"/>
      <c r="L57" s="73"/>
      <c r="M57" s="70"/>
      <c r="N57" s="75"/>
      <c r="O57" s="70"/>
      <c r="P57" s="71"/>
      <c r="Q57" s="19"/>
    </row>
    <row r="58" spans="1:17" x14ac:dyDescent="0.5">
      <c r="A58" s="108"/>
      <c r="B58" s="13"/>
      <c r="C58" s="5"/>
      <c r="D58" s="48"/>
      <c r="E58" s="82"/>
      <c r="F58" s="85"/>
      <c r="G58" s="84"/>
      <c r="H58" s="48" t="s">
        <v>73</v>
      </c>
      <c r="I58" s="48"/>
      <c r="J58" s="82">
        <f>I57</f>
        <v>100000</v>
      </c>
      <c r="K58" s="85"/>
      <c r="L58" s="84"/>
      <c r="M58" s="48"/>
      <c r="N58" s="86"/>
      <c r="O58" s="48"/>
      <c r="P58" s="82"/>
      <c r="Q58" s="19"/>
    </row>
    <row r="59" spans="1:17" x14ac:dyDescent="0.5">
      <c r="A59" s="108"/>
      <c r="B59" s="13"/>
      <c r="C59" s="9"/>
      <c r="D59" s="48"/>
      <c r="E59" s="82"/>
      <c r="F59" s="83"/>
      <c r="G59" s="84" t="s">
        <v>29</v>
      </c>
      <c r="H59" s="48"/>
      <c r="I59" s="48">
        <f>I57/10</f>
        <v>10000</v>
      </c>
      <c r="J59" s="82"/>
      <c r="K59" s="85"/>
      <c r="L59" s="84"/>
      <c r="M59" s="48"/>
      <c r="N59" s="86"/>
      <c r="O59" s="48"/>
      <c r="P59" s="82"/>
      <c r="Q59" s="19"/>
    </row>
    <row r="60" spans="1:17" x14ac:dyDescent="0.5">
      <c r="A60" s="109"/>
      <c r="B60" s="16"/>
      <c r="C60" s="12"/>
      <c r="D60" s="76"/>
      <c r="E60" s="77"/>
      <c r="F60" s="92"/>
      <c r="G60" s="79"/>
      <c r="H60" s="76" t="s">
        <v>30</v>
      </c>
      <c r="I60" s="76"/>
      <c r="J60" s="77">
        <f>I59</f>
        <v>10000</v>
      </c>
      <c r="K60" s="80"/>
      <c r="L60" s="79"/>
      <c r="M60" s="76"/>
      <c r="N60" s="81"/>
      <c r="O60" s="76"/>
      <c r="P60" s="77"/>
      <c r="Q60" s="19"/>
    </row>
    <row r="61" spans="1:17" x14ac:dyDescent="0.5">
      <c r="A61" s="107">
        <v>8</v>
      </c>
      <c r="B61" s="53" t="s">
        <v>26</v>
      </c>
      <c r="C61" s="4"/>
      <c r="D61" s="70">
        <v>36000</v>
      </c>
      <c r="E61" s="71"/>
      <c r="F61" s="72">
        <v>1</v>
      </c>
      <c r="G61" s="73" t="s">
        <v>5</v>
      </c>
      <c r="H61" s="70"/>
      <c r="I61" s="70">
        <f>J62</f>
        <v>36000</v>
      </c>
      <c r="J61" s="71"/>
      <c r="K61" s="74">
        <v>1</v>
      </c>
      <c r="L61" s="73"/>
      <c r="M61" s="70"/>
      <c r="N61" s="75"/>
      <c r="O61" s="70"/>
      <c r="P61" s="71"/>
    </row>
    <row r="62" spans="1:17" ht="31.5" x14ac:dyDescent="0.5">
      <c r="A62" s="109"/>
      <c r="B62" s="16"/>
      <c r="C62" s="12" t="s">
        <v>0</v>
      </c>
      <c r="D62" s="76"/>
      <c r="E62" s="77">
        <f>D61</f>
        <v>36000</v>
      </c>
      <c r="F62" s="78">
        <v>1</v>
      </c>
      <c r="G62" s="79"/>
      <c r="H62" s="93" t="s">
        <v>26</v>
      </c>
      <c r="I62" s="76"/>
      <c r="J62" s="77">
        <f>E62</f>
        <v>36000</v>
      </c>
      <c r="K62" s="80">
        <v>1</v>
      </c>
      <c r="L62" s="79"/>
      <c r="M62" s="76"/>
      <c r="N62" s="81"/>
      <c r="O62" s="76"/>
      <c r="P62" s="77"/>
    </row>
    <row r="63" spans="1:17" x14ac:dyDescent="0.5">
      <c r="A63" s="107">
        <v>9</v>
      </c>
      <c r="B63" s="52"/>
      <c r="C63" s="4"/>
      <c r="D63" s="70"/>
      <c r="E63" s="71"/>
      <c r="F63" s="85"/>
      <c r="G63" s="73"/>
      <c r="H63" s="70"/>
      <c r="I63" s="70"/>
      <c r="J63" s="71"/>
      <c r="K63" s="74"/>
      <c r="L63" s="73"/>
      <c r="M63" s="70"/>
      <c r="N63" s="75"/>
      <c r="O63" s="70"/>
      <c r="P63" s="71"/>
      <c r="Q63" s="19"/>
    </row>
    <row r="64" spans="1:17" x14ac:dyDescent="0.5">
      <c r="A64" s="108"/>
      <c r="B64" s="13"/>
      <c r="C64" s="5"/>
      <c r="D64" s="48"/>
      <c r="E64" s="82"/>
      <c r="F64" s="85"/>
      <c r="G64" s="84"/>
      <c r="H64" s="48"/>
      <c r="I64" s="48"/>
      <c r="J64" s="82"/>
      <c r="K64" s="85"/>
      <c r="L64" s="84"/>
      <c r="M64" s="48"/>
      <c r="N64" s="86"/>
      <c r="O64" s="48"/>
      <c r="P64" s="82"/>
      <c r="Q64" s="19"/>
    </row>
    <row r="65" spans="1:24" x14ac:dyDescent="0.5">
      <c r="A65" s="108"/>
      <c r="B65" s="13" t="s">
        <v>57</v>
      </c>
      <c r="C65" s="5"/>
      <c r="D65" s="48">
        <f>-E19</f>
        <v>78000</v>
      </c>
      <c r="E65" s="82"/>
      <c r="F65" s="85">
        <v>1</v>
      </c>
      <c r="G65" s="84"/>
      <c r="H65" s="48"/>
      <c r="I65" s="48"/>
      <c r="J65" s="82"/>
      <c r="K65" s="85">
        <v>1</v>
      </c>
      <c r="L65" s="84"/>
      <c r="M65" s="48"/>
      <c r="N65" s="86"/>
      <c r="O65" s="48"/>
      <c r="P65" s="82"/>
      <c r="Q65" s="19"/>
    </row>
    <row r="66" spans="1:24" x14ac:dyDescent="0.5">
      <c r="A66" s="108"/>
      <c r="B66" s="13"/>
      <c r="C66" s="5" t="s">
        <v>0</v>
      </c>
      <c r="D66" s="48"/>
      <c r="E66" s="82">
        <f>D65</f>
        <v>78000</v>
      </c>
      <c r="F66" s="85">
        <v>1</v>
      </c>
      <c r="G66" s="84"/>
      <c r="H66" s="48"/>
      <c r="I66" s="83"/>
      <c r="J66" s="48"/>
      <c r="K66" s="85"/>
      <c r="L66" s="84"/>
      <c r="M66" s="48"/>
      <c r="N66" s="86"/>
      <c r="O66" s="48"/>
      <c r="P66" s="82"/>
      <c r="Q66" s="19"/>
    </row>
    <row r="67" spans="1:24" x14ac:dyDescent="0.5">
      <c r="A67" s="108"/>
      <c r="B67" s="13"/>
      <c r="C67" s="5"/>
      <c r="D67" s="48"/>
      <c r="E67" s="82"/>
      <c r="F67" s="94"/>
      <c r="G67" s="84" t="s">
        <v>46</v>
      </c>
      <c r="H67" s="48"/>
      <c r="I67" s="48">
        <f>-F18*0.3</f>
        <v>90000</v>
      </c>
      <c r="J67" s="82"/>
      <c r="K67" s="85">
        <v>1</v>
      </c>
      <c r="L67" s="84"/>
      <c r="M67" s="48"/>
      <c r="N67" s="86"/>
      <c r="O67" s="48"/>
      <c r="P67" s="82"/>
      <c r="Q67" s="19"/>
    </row>
    <row r="68" spans="1:24" x14ac:dyDescent="0.5">
      <c r="A68" s="109"/>
      <c r="B68" s="16"/>
      <c r="C68" s="12"/>
      <c r="D68" s="76"/>
      <c r="E68" s="77"/>
      <c r="F68" s="92"/>
      <c r="G68" s="79"/>
      <c r="H68" s="76" t="s">
        <v>0</v>
      </c>
      <c r="I68" s="76"/>
      <c r="J68" s="77">
        <f>I67</f>
        <v>90000</v>
      </c>
      <c r="K68" s="85">
        <v>1</v>
      </c>
      <c r="L68" s="79"/>
      <c r="M68" s="76"/>
      <c r="N68" s="81"/>
      <c r="O68" s="76"/>
      <c r="P68" s="77"/>
      <c r="Q68" s="19"/>
    </row>
    <row r="69" spans="1:24" ht="36" customHeight="1" x14ac:dyDescent="0.5">
      <c r="A69" s="107">
        <v>10</v>
      </c>
      <c r="B69" s="53"/>
      <c r="C69" s="54"/>
      <c r="D69" s="95"/>
      <c r="E69" s="96"/>
      <c r="F69" s="97"/>
      <c r="G69" s="98" t="s">
        <v>52</v>
      </c>
      <c r="H69" s="95"/>
      <c r="I69" s="95">
        <v>500000</v>
      </c>
      <c r="J69" s="96"/>
      <c r="K69" s="74">
        <v>1</v>
      </c>
      <c r="L69" s="73"/>
      <c r="M69" s="70"/>
      <c r="N69" s="75"/>
      <c r="O69" s="70"/>
      <c r="P69" s="71"/>
      <c r="Q69" s="19"/>
    </row>
    <row r="70" spans="1:24" x14ac:dyDescent="0.5">
      <c r="A70" s="109"/>
      <c r="B70" s="16"/>
      <c r="C70" s="12"/>
      <c r="D70" s="76"/>
      <c r="E70" s="77"/>
      <c r="F70" s="94"/>
      <c r="G70" s="79"/>
      <c r="H70" s="76" t="s">
        <v>48</v>
      </c>
      <c r="I70" s="76"/>
      <c r="J70" s="77">
        <f>I69</f>
        <v>500000</v>
      </c>
      <c r="K70" s="80">
        <v>1</v>
      </c>
      <c r="L70" s="79"/>
      <c r="M70" s="76"/>
      <c r="N70" s="81"/>
      <c r="O70" s="76"/>
      <c r="P70" s="77"/>
    </row>
    <row r="71" spans="1:24" x14ac:dyDescent="0.5">
      <c r="A71" s="107">
        <v>11</v>
      </c>
      <c r="B71" s="53" t="s">
        <v>0</v>
      </c>
      <c r="C71" s="54"/>
      <c r="D71" s="95">
        <v>105000</v>
      </c>
      <c r="E71" s="95"/>
      <c r="F71" s="99">
        <v>1</v>
      </c>
      <c r="G71" s="95"/>
      <c r="H71" s="95"/>
      <c r="I71" s="95"/>
      <c r="J71" s="96"/>
      <c r="K71" s="74"/>
      <c r="L71" s="73" t="str">
        <f>C7</f>
        <v>Short Term Securities</v>
      </c>
      <c r="M71" s="70"/>
      <c r="N71" s="75"/>
      <c r="O71" s="70">
        <f>(G6+O35)*0.5</f>
        <v>670000</v>
      </c>
      <c r="P71" s="71"/>
      <c r="Q71" s="19">
        <v>1</v>
      </c>
    </row>
    <row r="72" spans="1:24" x14ac:dyDescent="0.5">
      <c r="A72" s="109"/>
      <c r="B72" s="16"/>
      <c r="C72" s="12" t="s">
        <v>35</v>
      </c>
      <c r="D72" s="76"/>
      <c r="E72" s="76">
        <v>105000</v>
      </c>
      <c r="F72" s="99">
        <v>1</v>
      </c>
      <c r="G72" s="76"/>
      <c r="H72" s="76"/>
      <c r="I72" s="76"/>
      <c r="J72" s="77"/>
      <c r="K72" s="80"/>
      <c r="L72" s="79"/>
      <c r="M72" s="76" t="s">
        <v>0</v>
      </c>
      <c r="N72" s="81"/>
      <c r="O72" s="76"/>
      <c r="P72" s="77">
        <f>O71</f>
        <v>670000</v>
      </c>
      <c r="Q72" s="19">
        <v>1</v>
      </c>
    </row>
    <row r="73" spans="1:24" x14ac:dyDescent="0.5">
      <c r="A73" s="113">
        <v>12</v>
      </c>
      <c r="B73" s="4"/>
      <c r="C73" s="4"/>
      <c r="D73" s="70"/>
      <c r="E73" s="70"/>
      <c r="F73" s="100"/>
      <c r="G73" s="73"/>
      <c r="H73" s="70"/>
      <c r="I73" s="70"/>
      <c r="J73" s="70"/>
      <c r="K73" s="101"/>
      <c r="L73" s="70"/>
      <c r="M73" s="70"/>
      <c r="N73" s="75"/>
      <c r="O73" s="70"/>
      <c r="P73" s="71"/>
      <c r="Q73" s="19"/>
    </row>
    <row r="74" spans="1:24" x14ac:dyDescent="0.5">
      <c r="A74" s="114"/>
      <c r="B74" s="5" t="s">
        <v>65</v>
      </c>
      <c r="C74" s="5"/>
      <c r="D74" s="48">
        <v>450000</v>
      </c>
      <c r="E74" s="48"/>
      <c r="F74" s="99">
        <v>1</v>
      </c>
      <c r="G74" s="84"/>
      <c r="H74" s="48"/>
      <c r="I74" s="48"/>
      <c r="J74" s="48"/>
      <c r="K74" s="102"/>
      <c r="L74" s="48"/>
      <c r="M74" s="48"/>
      <c r="N74" s="86"/>
      <c r="O74" s="48"/>
      <c r="P74" s="82"/>
      <c r="Q74" s="19"/>
    </row>
    <row r="75" spans="1:24" x14ac:dyDescent="0.5">
      <c r="A75" s="114"/>
      <c r="B75" s="5" t="s">
        <v>66</v>
      </c>
      <c r="C75" s="5"/>
      <c r="D75" s="48">
        <v>600000</v>
      </c>
      <c r="E75" s="48"/>
      <c r="F75" s="99">
        <v>1</v>
      </c>
      <c r="G75" s="84"/>
      <c r="H75" s="48"/>
      <c r="I75" s="48"/>
      <c r="J75" s="48"/>
      <c r="K75" s="102"/>
      <c r="L75" s="48"/>
      <c r="M75" s="48"/>
      <c r="N75" s="86"/>
      <c r="O75" s="48"/>
      <c r="P75" s="82"/>
      <c r="Q75" s="19"/>
    </row>
    <row r="76" spans="1:24" x14ac:dyDescent="0.5">
      <c r="A76" s="115"/>
      <c r="B76" s="12"/>
      <c r="C76" s="12" t="s">
        <v>0</v>
      </c>
      <c r="D76" s="76"/>
      <c r="E76" s="76">
        <f>D75+D74</f>
        <v>1050000</v>
      </c>
      <c r="F76" s="99">
        <v>1</v>
      </c>
      <c r="G76" s="79"/>
      <c r="H76" s="76"/>
      <c r="I76" s="76"/>
      <c r="J76" s="76"/>
      <c r="K76" s="103"/>
      <c r="L76" s="76"/>
      <c r="M76" s="76"/>
      <c r="N76" s="81"/>
      <c r="O76" s="76"/>
      <c r="P76" s="77"/>
      <c r="Q76" s="19"/>
    </row>
    <row r="77" spans="1:24" s="63" customFormat="1" x14ac:dyDescent="0.5">
      <c r="A77" s="62" t="s">
        <v>24</v>
      </c>
      <c r="C77" s="64">
        <f>SUM(C34:C72)</f>
        <v>0</v>
      </c>
      <c r="D77" s="64">
        <f>SUM(D34:D72)-SUM(E34:E72)</f>
        <v>0</v>
      </c>
      <c r="E77" s="64"/>
      <c r="I77" s="64">
        <f>SUM(I34:I72)-SUM(J34:J72)</f>
        <v>0</v>
      </c>
      <c r="J77" s="64"/>
      <c r="K77" s="65"/>
      <c r="L77" s="65"/>
      <c r="M77" s="66"/>
      <c r="N77" s="65"/>
      <c r="O77" s="64">
        <f>SUM(O34:O72)-SUM(P34:P72)</f>
        <v>0</v>
      </c>
      <c r="P77" s="64"/>
      <c r="Q77" s="67"/>
      <c r="R77" s="66"/>
      <c r="V77" s="65"/>
      <c r="W77" s="65"/>
      <c r="X77" s="68"/>
    </row>
    <row r="78" spans="1:24" ht="16.149999999999999" thickBot="1" x14ac:dyDescent="0.55000000000000004">
      <c r="D78" s="1" t="s">
        <v>71</v>
      </c>
      <c r="F78" s="58">
        <f>SUM(F35:F76)</f>
        <v>25</v>
      </c>
      <c r="G78" s="2"/>
      <c r="I78" s="1" t="s">
        <v>71</v>
      </c>
      <c r="J78"/>
      <c r="K78" s="58">
        <f>SUM(K35:K76)</f>
        <v>11</v>
      </c>
      <c r="O78" s="1" t="s">
        <v>71</v>
      </c>
      <c r="P78"/>
      <c r="Q78" s="58">
        <f>SUM(Q35:Q76)</f>
        <v>4</v>
      </c>
      <c r="S78" s="2"/>
      <c r="T78" s="2"/>
    </row>
    <row r="79" spans="1:24" ht="25.9" thickBot="1" x14ac:dyDescent="0.8">
      <c r="C79" s="116" t="s">
        <v>51</v>
      </c>
      <c r="D79" s="117"/>
      <c r="E79" s="118"/>
      <c r="F79" s="2"/>
      <c r="G79" s="2"/>
      <c r="S79" s="2"/>
      <c r="T79" s="2"/>
    </row>
    <row r="80" spans="1:24" x14ac:dyDescent="0.5">
      <c r="F80" s="2"/>
      <c r="G80" s="2"/>
      <c r="S80" s="2"/>
      <c r="T80" s="2"/>
    </row>
    <row r="81" spans="1:20" x14ac:dyDescent="0.5">
      <c r="A81" s="39"/>
      <c r="B81" s="40"/>
      <c r="C81" s="129" t="s">
        <v>6</v>
      </c>
      <c r="D81" s="129"/>
      <c r="E81" s="129"/>
      <c r="F81" s="37"/>
      <c r="G81" s="2"/>
      <c r="S81" s="2"/>
      <c r="T81" s="2"/>
    </row>
    <row r="82" spans="1:20" x14ac:dyDescent="0.5">
      <c r="A82" s="23"/>
      <c r="B82" s="6"/>
      <c r="C82" s="40" t="s">
        <v>2</v>
      </c>
      <c r="D82" s="40" t="s">
        <v>3</v>
      </c>
      <c r="E82" s="40" t="s">
        <v>4</v>
      </c>
      <c r="F82" s="41" t="s">
        <v>21</v>
      </c>
      <c r="G82" s="2"/>
      <c r="S82" s="2"/>
      <c r="T82" s="2"/>
    </row>
    <row r="83" spans="1:20" x14ac:dyDescent="0.5">
      <c r="A83" s="32" t="s">
        <v>7</v>
      </c>
      <c r="B83" s="9"/>
      <c r="C83" s="33"/>
      <c r="D83" s="33"/>
      <c r="E83" s="33"/>
      <c r="F83" s="42"/>
      <c r="G83" s="2"/>
      <c r="S83" s="2"/>
      <c r="T83" s="2"/>
    </row>
    <row r="84" spans="1:20" x14ac:dyDescent="0.5">
      <c r="A84" s="14" t="s">
        <v>32</v>
      </c>
      <c r="B84" s="9"/>
      <c r="C84" s="5">
        <f>E56</f>
        <v>180000</v>
      </c>
      <c r="D84" s="5">
        <f>J70+J58</f>
        <v>600000</v>
      </c>
      <c r="E84" s="5">
        <f>P36</f>
        <v>1000000</v>
      </c>
      <c r="F84" s="42">
        <f>SUM(C84:E84)</f>
        <v>1780000</v>
      </c>
      <c r="G84" s="19">
        <v>2</v>
      </c>
      <c r="S84" s="2"/>
      <c r="T84" s="2"/>
    </row>
    <row r="85" spans="1:20" x14ac:dyDescent="0.5">
      <c r="A85" s="14" t="s">
        <v>12</v>
      </c>
      <c r="B85" s="9"/>
      <c r="C85" s="5">
        <f>E72</f>
        <v>105000</v>
      </c>
      <c r="D85" s="5"/>
      <c r="E85" s="5"/>
      <c r="F85" s="42">
        <f t="shared" ref="F85:F93" si="1">SUM(C85:E85)</f>
        <v>105000</v>
      </c>
      <c r="G85" s="19">
        <v>1</v>
      </c>
      <c r="S85" s="2"/>
      <c r="T85" s="2"/>
    </row>
    <row r="86" spans="1:20" x14ac:dyDescent="0.5">
      <c r="A86" s="32" t="s">
        <v>8</v>
      </c>
      <c r="B86" s="9"/>
      <c r="C86" s="9"/>
      <c r="D86" s="5"/>
      <c r="E86" s="5"/>
      <c r="F86" s="42">
        <f t="shared" si="1"/>
        <v>0</v>
      </c>
      <c r="G86" s="17"/>
      <c r="S86" s="2"/>
      <c r="T86" s="2"/>
    </row>
    <row r="87" spans="1:20" x14ac:dyDescent="0.5">
      <c r="A87" s="14" t="s">
        <v>56</v>
      </c>
      <c r="B87" s="9"/>
      <c r="C87" s="5">
        <f>-D37</f>
        <v>-450000</v>
      </c>
      <c r="D87" s="5"/>
      <c r="E87" s="5"/>
      <c r="F87" s="42">
        <f t="shared" si="1"/>
        <v>-450000</v>
      </c>
      <c r="G87" s="19">
        <v>1</v>
      </c>
      <c r="H87"/>
      <c r="S87" s="2"/>
      <c r="T87" s="2"/>
    </row>
    <row r="88" spans="1:20" x14ac:dyDescent="0.5">
      <c r="A88" s="14" t="s">
        <v>67</v>
      </c>
      <c r="B88" s="9"/>
      <c r="C88" s="5">
        <f>-D74-D47</f>
        <v>-456000</v>
      </c>
      <c r="D88" s="5"/>
      <c r="E88" s="5"/>
      <c r="F88" s="42"/>
      <c r="G88" s="19">
        <v>1</v>
      </c>
      <c r="H88"/>
      <c r="S88" s="2"/>
      <c r="T88" s="2"/>
    </row>
    <row r="89" spans="1:20" x14ac:dyDescent="0.5">
      <c r="A89" s="14" t="s">
        <v>66</v>
      </c>
      <c r="B89" s="9"/>
      <c r="C89" s="5">
        <f>-D75</f>
        <v>-600000</v>
      </c>
      <c r="D89" s="5"/>
      <c r="E89" s="5"/>
      <c r="F89" s="42"/>
      <c r="G89" s="19">
        <v>1</v>
      </c>
      <c r="H89"/>
      <c r="S89" s="2"/>
      <c r="T89" s="2"/>
    </row>
    <row r="90" spans="1:20" x14ac:dyDescent="0.5">
      <c r="A90" s="14" t="s">
        <v>33</v>
      </c>
      <c r="B90" s="9"/>
      <c r="C90" s="12"/>
      <c r="D90" s="12">
        <f>-I50-I59</f>
        <v>-143000</v>
      </c>
      <c r="E90" s="12"/>
      <c r="F90" s="42">
        <f t="shared" si="1"/>
        <v>-143000</v>
      </c>
      <c r="G90" s="19">
        <v>1</v>
      </c>
      <c r="H90"/>
      <c r="S90" s="2"/>
      <c r="T90" s="2"/>
    </row>
    <row r="91" spans="1:20" x14ac:dyDescent="0.5">
      <c r="A91" s="14" t="s">
        <v>34</v>
      </c>
      <c r="B91" s="9"/>
      <c r="C91" s="5">
        <f>SUM(C84:C90)</f>
        <v>-1221000</v>
      </c>
      <c r="D91" s="5">
        <f>SUM(D84:D90)</f>
        <v>457000</v>
      </c>
      <c r="E91" s="5">
        <f>SUM(E84:E90)</f>
        <v>1000000</v>
      </c>
      <c r="F91" s="47">
        <f t="shared" si="1"/>
        <v>236000</v>
      </c>
      <c r="H91"/>
      <c r="S91" s="2"/>
      <c r="T91" s="2"/>
    </row>
    <row r="92" spans="1:20" x14ac:dyDescent="0.5">
      <c r="A92" s="14"/>
      <c r="B92" s="9"/>
      <c r="C92" s="5"/>
      <c r="D92" s="5"/>
      <c r="E92" s="5"/>
      <c r="F92" s="42">
        <f t="shared" si="1"/>
        <v>0</v>
      </c>
      <c r="H92"/>
      <c r="S92" s="2"/>
      <c r="T92" s="2"/>
    </row>
    <row r="93" spans="1:20" x14ac:dyDescent="0.5">
      <c r="A93" s="14"/>
      <c r="B93" s="9"/>
      <c r="C93" s="112" t="s">
        <v>36</v>
      </c>
      <c r="D93" s="112"/>
      <c r="E93" s="112"/>
      <c r="F93" s="43">
        <f t="shared" si="1"/>
        <v>0</v>
      </c>
      <c r="H93"/>
      <c r="S93" s="2"/>
      <c r="T93" s="2"/>
    </row>
    <row r="94" spans="1:20" x14ac:dyDescent="0.5">
      <c r="A94" s="14"/>
      <c r="B94" s="9"/>
      <c r="C94" s="40" t="s">
        <v>2</v>
      </c>
      <c r="D94" s="40" t="s">
        <v>3</v>
      </c>
      <c r="E94" s="40" t="s">
        <v>4</v>
      </c>
      <c r="F94" s="42"/>
      <c r="H94"/>
      <c r="S94" s="2"/>
      <c r="T94" s="2"/>
    </row>
    <row r="95" spans="1:20" x14ac:dyDescent="0.5">
      <c r="A95" s="32" t="s">
        <v>37</v>
      </c>
      <c r="B95" s="9"/>
      <c r="C95" s="5">
        <f>-E25</f>
        <v>301000</v>
      </c>
      <c r="D95" s="5">
        <f>-F23</f>
        <v>591000</v>
      </c>
      <c r="E95" s="5">
        <f>-G24</f>
        <v>460000</v>
      </c>
      <c r="F95" s="42">
        <f t="shared" ref="F95:F123" si="2">SUM(C95:E95)</f>
        <v>1352000</v>
      </c>
      <c r="G95" s="19">
        <v>3</v>
      </c>
      <c r="H95"/>
      <c r="S95" s="2"/>
      <c r="T95" s="2"/>
    </row>
    <row r="96" spans="1:20" x14ac:dyDescent="0.5">
      <c r="A96" s="14" t="s">
        <v>34</v>
      </c>
      <c r="B96" s="9"/>
      <c r="C96" s="5">
        <f>C91</f>
        <v>-1221000</v>
      </c>
      <c r="D96" s="5">
        <f>D91</f>
        <v>457000</v>
      </c>
      <c r="E96" s="5">
        <f>E91</f>
        <v>1000000</v>
      </c>
      <c r="F96" s="42">
        <f t="shared" si="2"/>
        <v>236000</v>
      </c>
      <c r="G96" s="19">
        <v>3</v>
      </c>
      <c r="H96"/>
      <c r="S96" s="2"/>
      <c r="T96" s="2"/>
    </row>
    <row r="97" spans="1:20" x14ac:dyDescent="0.5">
      <c r="A97" s="14" t="s">
        <v>26</v>
      </c>
      <c r="B97" s="9"/>
      <c r="C97" s="5">
        <f>-D61</f>
        <v>-36000</v>
      </c>
      <c r="D97" s="5">
        <f>-C97</f>
        <v>36000</v>
      </c>
      <c r="E97" s="5"/>
      <c r="F97" s="42">
        <f t="shared" si="2"/>
        <v>0</v>
      </c>
      <c r="G97" s="19">
        <v>2</v>
      </c>
      <c r="H97"/>
      <c r="S97" s="2"/>
      <c r="T97" s="2"/>
    </row>
    <row r="98" spans="1:20" x14ac:dyDescent="0.5">
      <c r="A98" s="32" t="s">
        <v>38</v>
      </c>
      <c r="B98" s="9"/>
      <c r="C98" s="4">
        <f>SUM(C95:C97)</f>
        <v>-956000</v>
      </c>
      <c r="D98" s="4">
        <f>SUM(D95:D97)</f>
        <v>1084000</v>
      </c>
      <c r="E98" s="4">
        <f>SUM(E95:E97)</f>
        <v>1460000</v>
      </c>
      <c r="F98" s="47">
        <f t="shared" si="2"/>
        <v>1588000</v>
      </c>
      <c r="H98"/>
      <c r="S98" s="2"/>
      <c r="T98" s="2"/>
    </row>
    <row r="99" spans="1:20" x14ac:dyDescent="0.5">
      <c r="A99" s="14"/>
      <c r="B99" s="9"/>
      <c r="C99" s="5"/>
      <c r="D99" s="5"/>
      <c r="E99" s="5"/>
      <c r="F99" s="42">
        <f t="shared" si="2"/>
        <v>0</v>
      </c>
      <c r="H99"/>
      <c r="S99" s="2"/>
      <c r="T99" s="2"/>
    </row>
    <row r="100" spans="1:20" x14ac:dyDescent="0.5">
      <c r="A100" s="14"/>
      <c r="B100" s="9"/>
      <c r="C100" s="112" t="s">
        <v>39</v>
      </c>
      <c r="D100" s="112"/>
      <c r="E100" s="112"/>
      <c r="F100" s="42"/>
      <c r="H100"/>
      <c r="S100" s="2"/>
      <c r="T100" s="2"/>
    </row>
    <row r="101" spans="1:20" x14ac:dyDescent="0.5">
      <c r="A101" s="14"/>
      <c r="B101" s="9"/>
      <c r="C101" s="40" t="s">
        <v>2</v>
      </c>
      <c r="D101" s="40" t="s">
        <v>3</v>
      </c>
      <c r="E101" s="40" t="s">
        <v>4</v>
      </c>
      <c r="F101" s="47"/>
      <c r="H101"/>
      <c r="S101" s="2"/>
      <c r="T101" s="2"/>
    </row>
    <row r="102" spans="1:20" x14ac:dyDescent="0.5">
      <c r="A102" s="32" t="s">
        <v>42</v>
      </c>
      <c r="B102" s="9"/>
      <c r="C102" s="5"/>
      <c r="D102" s="5"/>
      <c r="E102" s="5"/>
      <c r="F102" s="42"/>
      <c r="H102"/>
      <c r="S102" s="2"/>
      <c r="T102" s="2"/>
    </row>
    <row r="103" spans="1:20" x14ac:dyDescent="0.5">
      <c r="A103" s="14" t="s">
        <v>0</v>
      </c>
      <c r="B103" s="9"/>
      <c r="C103" s="21">
        <f>D41+D52-E62-E66+D71+E6-E40-E76</f>
        <v>83000</v>
      </c>
      <c r="D103" s="21">
        <f>F6+I41-J68</f>
        <v>372000</v>
      </c>
      <c r="E103" s="21">
        <f>G6+O35-P72</f>
        <v>670000</v>
      </c>
      <c r="F103" s="42">
        <f t="shared" si="2"/>
        <v>1125000</v>
      </c>
      <c r="G103" s="19">
        <v>3</v>
      </c>
      <c r="H103"/>
      <c r="S103" s="2"/>
      <c r="T103" s="2"/>
    </row>
    <row r="104" spans="1:20" x14ac:dyDescent="0.5">
      <c r="A104" s="14" t="str">
        <f>C7</f>
        <v>Short Term Securities</v>
      </c>
      <c r="B104" s="9"/>
      <c r="C104" s="9"/>
      <c r="D104" s="9"/>
      <c r="E104" s="21">
        <f>G7+O71</f>
        <v>790000</v>
      </c>
      <c r="F104" s="42">
        <f t="shared" si="2"/>
        <v>790000</v>
      </c>
      <c r="G104" s="20">
        <v>1</v>
      </c>
      <c r="H104"/>
      <c r="S104" s="2"/>
      <c r="T104" s="2"/>
    </row>
    <row r="105" spans="1:20" x14ac:dyDescent="0.5">
      <c r="A105" s="14" t="s">
        <v>13</v>
      </c>
      <c r="B105" s="9"/>
      <c r="C105" s="21">
        <f>E8+D54-E42-E45</f>
        <v>253000</v>
      </c>
      <c r="D105" s="9"/>
      <c r="E105" s="9"/>
      <c r="F105" s="42">
        <f t="shared" si="2"/>
        <v>253000</v>
      </c>
      <c r="G105" s="20">
        <v>1</v>
      </c>
      <c r="H105"/>
      <c r="S105" s="2"/>
      <c r="T105" s="2"/>
    </row>
    <row r="106" spans="1:20" x14ac:dyDescent="0.5">
      <c r="A106" s="110" t="s">
        <v>14</v>
      </c>
      <c r="B106" s="111"/>
      <c r="C106" s="44">
        <f>E9+D44-E55</f>
        <v>-71000</v>
      </c>
      <c r="D106" s="9"/>
      <c r="E106" s="9"/>
      <c r="F106" s="42">
        <f t="shared" si="2"/>
        <v>-71000</v>
      </c>
      <c r="G106" s="20">
        <v>1</v>
      </c>
      <c r="H106"/>
      <c r="S106" s="2"/>
      <c r="T106" s="2"/>
    </row>
    <row r="107" spans="1:20" x14ac:dyDescent="0.5">
      <c r="A107" s="14" t="s">
        <v>15</v>
      </c>
      <c r="B107" s="9"/>
      <c r="C107" s="21">
        <f>E10-E43</f>
        <v>0</v>
      </c>
      <c r="D107" s="21">
        <f>F10-J42</f>
        <v>0</v>
      </c>
      <c r="E107" s="9"/>
      <c r="F107" s="42">
        <f t="shared" si="2"/>
        <v>0</v>
      </c>
      <c r="G107" s="20">
        <v>1</v>
      </c>
      <c r="H107"/>
      <c r="S107" s="2"/>
      <c r="T107" s="2"/>
    </row>
    <row r="108" spans="1:20" x14ac:dyDescent="0.5">
      <c r="A108" s="32" t="s">
        <v>43</v>
      </c>
      <c r="B108" s="9"/>
      <c r="C108" s="21"/>
      <c r="D108" s="21"/>
      <c r="E108" s="9"/>
      <c r="F108" s="42"/>
      <c r="H108"/>
      <c r="S108" s="2"/>
      <c r="T108" s="2"/>
    </row>
    <row r="109" spans="1:20" x14ac:dyDescent="0.5">
      <c r="A109" s="14" t="s">
        <v>17</v>
      </c>
      <c r="B109" s="9"/>
      <c r="C109" s="9"/>
      <c r="D109" s="21">
        <f>F11+I69</f>
        <v>950000</v>
      </c>
      <c r="E109" s="9"/>
      <c r="F109" s="42">
        <f t="shared" si="2"/>
        <v>950000</v>
      </c>
      <c r="G109" s="20">
        <v>1</v>
      </c>
      <c r="H109"/>
      <c r="S109" s="2"/>
      <c r="T109" s="2"/>
    </row>
    <row r="110" spans="1:20" x14ac:dyDescent="0.5">
      <c r="A110" s="14" t="s">
        <v>74</v>
      </c>
      <c r="B110" s="9"/>
      <c r="C110" s="9"/>
      <c r="D110" s="21">
        <f>I57</f>
        <v>100000</v>
      </c>
      <c r="E110" s="9"/>
      <c r="F110" s="42">
        <f t="shared" si="2"/>
        <v>100000</v>
      </c>
      <c r="G110" s="20"/>
      <c r="H110"/>
      <c r="S110" s="2"/>
      <c r="T110" s="2"/>
    </row>
    <row r="111" spans="1:20" x14ac:dyDescent="0.5">
      <c r="A111" s="14" t="s">
        <v>18</v>
      </c>
      <c r="B111" s="9"/>
      <c r="C111" s="9"/>
      <c r="D111" s="21">
        <f>F12+I61</f>
        <v>74000</v>
      </c>
      <c r="E111" s="9"/>
      <c r="F111" s="42">
        <f t="shared" si="2"/>
        <v>74000</v>
      </c>
      <c r="G111" s="20">
        <v>1</v>
      </c>
      <c r="H111"/>
      <c r="S111" s="2"/>
      <c r="T111" s="2"/>
    </row>
    <row r="112" spans="1:20" x14ac:dyDescent="0.5">
      <c r="A112" s="14" t="s">
        <v>19</v>
      </c>
      <c r="B112" s="9"/>
      <c r="C112" s="9"/>
      <c r="D112" s="21">
        <f>F13-J51-J60</f>
        <v>-202000</v>
      </c>
      <c r="E112" s="9"/>
      <c r="F112" s="42">
        <f t="shared" si="2"/>
        <v>-202000</v>
      </c>
      <c r="G112" s="20">
        <v>1</v>
      </c>
      <c r="H112"/>
      <c r="S112" s="2"/>
      <c r="T112" s="2"/>
    </row>
    <row r="113" spans="1:20" ht="16.149999999999999" thickBot="1" x14ac:dyDescent="0.55000000000000004">
      <c r="A113" s="32" t="s">
        <v>44</v>
      </c>
      <c r="B113" s="9"/>
      <c r="C113" s="7">
        <f>SUM(C103:C112)</f>
        <v>265000</v>
      </c>
      <c r="D113" s="7">
        <f>SUM(D103:D112)</f>
        <v>1294000</v>
      </c>
      <c r="E113" s="7">
        <f>SUM(E103:E112)</f>
        <v>1460000</v>
      </c>
      <c r="F113" s="7">
        <f>SUM(F103:F112)</f>
        <v>3019000</v>
      </c>
      <c r="H113"/>
      <c r="S113" s="2"/>
      <c r="T113" s="2"/>
    </row>
    <row r="114" spans="1:20" ht="16.149999999999999" thickTop="1" x14ac:dyDescent="0.5">
      <c r="A114" s="14"/>
      <c r="B114" s="9"/>
      <c r="C114" s="9"/>
      <c r="D114" s="9"/>
      <c r="E114" s="9"/>
      <c r="F114" s="42"/>
      <c r="H114"/>
      <c r="S114" s="2"/>
      <c r="T114" s="2"/>
    </row>
    <row r="115" spans="1:20" x14ac:dyDescent="0.5">
      <c r="A115" s="32" t="s">
        <v>22</v>
      </c>
      <c r="B115" s="9"/>
      <c r="C115" s="9"/>
      <c r="D115" s="9"/>
      <c r="E115" s="9"/>
      <c r="F115" s="42"/>
      <c r="H115"/>
      <c r="S115" s="2"/>
      <c r="T115" s="2"/>
    </row>
    <row r="116" spans="1:20" x14ac:dyDescent="0.5">
      <c r="A116" s="14" t="s">
        <v>55</v>
      </c>
      <c r="B116" s="9"/>
      <c r="C116" s="21">
        <f>-E16</f>
        <v>45000</v>
      </c>
      <c r="D116" s="21">
        <f>-F16-I64</f>
        <v>0</v>
      </c>
      <c r="E116" s="9"/>
      <c r="F116" s="42">
        <f t="shared" si="2"/>
        <v>45000</v>
      </c>
      <c r="G116" s="20">
        <v>2</v>
      </c>
      <c r="H116"/>
      <c r="S116" s="2"/>
      <c r="T116" s="2"/>
    </row>
    <row r="117" spans="1:20" x14ac:dyDescent="0.5">
      <c r="A117" s="14" t="s">
        <v>72</v>
      </c>
      <c r="B117" s="9"/>
      <c r="C117" s="21">
        <f>-E17-D39+E38</f>
        <v>450000</v>
      </c>
      <c r="D117" s="21"/>
      <c r="E117" s="9"/>
      <c r="F117" s="42">
        <f t="shared" si="2"/>
        <v>450000</v>
      </c>
      <c r="G117" s="20"/>
      <c r="H117"/>
      <c r="S117" s="2"/>
      <c r="T117" s="2"/>
    </row>
    <row r="118" spans="1:20" x14ac:dyDescent="0.5">
      <c r="A118" s="14" t="str">
        <f>C48</f>
        <v>Payroll accrual</v>
      </c>
      <c r="B118" s="9"/>
      <c r="C118" s="21">
        <f>E48</f>
        <v>6000</v>
      </c>
      <c r="D118" s="9"/>
      <c r="E118" s="9"/>
      <c r="F118" s="42">
        <f t="shared" si="2"/>
        <v>6000</v>
      </c>
      <c r="G118" s="20">
        <v>1</v>
      </c>
      <c r="H118"/>
      <c r="S118" s="2"/>
      <c r="T118" s="2"/>
    </row>
    <row r="119" spans="1:20" x14ac:dyDescent="0.5">
      <c r="A119" s="14" t="s">
        <v>46</v>
      </c>
      <c r="B119" s="9"/>
      <c r="C119" s="21"/>
      <c r="D119" s="21">
        <f>-F18-I67</f>
        <v>210000</v>
      </c>
      <c r="E119" s="9"/>
      <c r="F119" s="42">
        <f t="shared" si="2"/>
        <v>210000</v>
      </c>
      <c r="G119" s="20">
        <v>1</v>
      </c>
      <c r="H119"/>
      <c r="S119" s="2"/>
      <c r="T119" s="2"/>
    </row>
    <row r="120" spans="1:20" ht="15" customHeight="1" x14ac:dyDescent="0.5">
      <c r="A120" s="14" t="s">
        <v>16</v>
      </c>
      <c r="B120" s="9"/>
      <c r="C120" s="21">
        <f>-E19-D65</f>
        <v>0</v>
      </c>
      <c r="D120" s="9"/>
      <c r="E120" s="9"/>
      <c r="F120" s="42">
        <f t="shared" si="2"/>
        <v>0</v>
      </c>
      <c r="G120" s="20">
        <v>1</v>
      </c>
      <c r="H120"/>
      <c r="S120" s="2"/>
      <c r="T120" s="2"/>
    </row>
    <row r="121" spans="1:20" x14ac:dyDescent="0.5">
      <c r="A121" s="9" t="s">
        <v>31</v>
      </c>
      <c r="B121" s="9"/>
      <c r="C121" s="21">
        <f>-E20+E53</f>
        <v>720000</v>
      </c>
      <c r="D121" s="9"/>
      <c r="E121" s="9"/>
      <c r="F121" s="42">
        <f t="shared" si="2"/>
        <v>720000</v>
      </c>
      <c r="G121" s="20">
        <v>1</v>
      </c>
      <c r="H121"/>
      <c r="S121" s="2"/>
      <c r="T121" s="2"/>
    </row>
    <row r="122" spans="1:20" ht="16.149999999999999" thickBot="1" x14ac:dyDescent="0.55000000000000004">
      <c r="A122" s="32" t="s">
        <v>40</v>
      </c>
      <c r="B122" s="9"/>
      <c r="C122" s="7">
        <f>SUM(C116:C121)</f>
        <v>1221000</v>
      </c>
      <c r="D122" s="7">
        <f>SUM(D116:D121)</f>
        <v>210000</v>
      </c>
      <c r="E122" s="7">
        <f>SUM(E116:E121)</f>
        <v>0</v>
      </c>
      <c r="F122" s="7">
        <f>SUM(F116:F121)</f>
        <v>1431000</v>
      </c>
      <c r="H122"/>
      <c r="S122" s="2"/>
      <c r="T122" s="2"/>
    </row>
    <row r="123" spans="1:20" ht="27" customHeight="1" thickTop="1" x14ac:dyDescent="0.5">
      <c r="A123" s="32" t="s">
        <v>20</v>
      </c>
      <c r="B123" s="9"/>
      <c r="C123" s="9"/>
      <c r="D123" s="9"/>
      <c r="E123" s="9"/>
      <c r="F123" s="42">
        <f t="shared" si="2"/>
        <v>0</v>
      </c>
      <c r="H123"/>
      <c r="S123" s="2"/>
      <c r="T123" s="2"/>
    </row>
    <row r="124" spans="1:20" x14ac:dyDescent="0.5">
      <c r="A124" s="15" t="s">
        <v>11</v>
      </c>
      <c r="B124" s="9"/>
      <c r="C124" s="5"/>
      <c r="D124" s="5">
        <f>D98</f>
        <v>1084000</v>
      </c>
      <c r="E124" s="5"/>
      <c r="F124" s="42">
        <f t="shared" ref="F124:F126" si="3">SUM(C124:E124)</f>
        <v>1084000</v>
      </c>
      <c r="G124" s="20">
        <v>1</v>
      </c>
      <c r="H124"/>
      <c r="S124" s="2"/>
      <c r="T124" s="2"/>
    </row>
    <row r="125" spans="1:20" x14ac:dyDescent="0.5">
      <c r="A125" s="15" t="s">
        <v>10</v>
      </c>
      <c r="B125" s="9"/>
      <c r="C125" s="5"/>
      <c r="D125" s="5"/>
      <c r="E125" s="5">
        <f>E98</f>
        <v>1460000</v>
      </c>
      <c r="F125" s="42">
        <f t="shared" si="3"/>
        <v>1460000</v>
      </c>
      <c r="G125" s="20">
        <v>1</v>
      </c>
      <c r="H125"/>
      <c r="S125" s="2"/>
      <c r="T125" s="2"/>
    </row>
    <row r="126" spans="1:20" x14ac:dyDescent="0.5">
      <c r="A126" s="15" t="s">
        <v>9</v>
      </c>
      <c r="B126" s="9"/>
      <c r="C126" s="5">
        <f>C98</f>
        <v>-956000</v>
      </c>
      <c r="D126" s="5"/>
      <c r="E126" s="5"/>
      <c r="F126" s="42">
        <f t="shared" si="3"/>
        <v>-956000</v>
      </c>
      <c r="G126" s="20">
        <v>1</v>
      </c>
      <c r="H126"/>
      <c r="S126" s="2"/>
      <c r="T126" s="2"/>
    </row>
    <row r="127" spans="1:20" x14ac:dyDescent="0.5">
      <c r="A127" s="38" t="s">
        <v>41</v>
      </c>
      <c r="B127" s="11"/>
      <c r="C127" s="3">
        <f>SUM(C124:C126)</f>
        <v>-956000</v>
      </c>
      <c r="D127" s="3">
        <f>SUM(D124:D126)</f>
        <v>1084000</v>
      </c>
      <c r="E127" s="3">
        <f>SUM(E124:E126)</f>
        <v>1460000</v>
      </c>
      <c r="F127" s="3">
        <f>SUM(F124:F126)</f>
        <v>1588000</v>
      </c>
      <c r="H127"/>
      <c r="S127" s="2"/>
      <c r="T127" s="2"/>
    </row>
    <row r="128" spans="1:20" x14ac:dyDescent="0.5">
      <c r="B128"/>
      <c r="H128"/>
      <c r="S128" s="2"/>
      <c r="T128" s="2"/>
    </row>
    <row r="129" spans="1:20" x14ac:dyDescent="0.5">
      <c r="B129"/>
      <c r="F129" s="1" t="s">
        <v>71</v>
      </c>
      <c r="G129" s="1">
        <f>SUM(G84:G128)</f>
        <v>34</v>
      </c>
      <c r="H129"/>
      <c r="S129" s="2"/>
      <c r="T129" s="2"/>
    </row>
    <row r="130" spans="1:20" x14ac:dyDescent="0.5">
      <c r="A130" s="45" t="s">
        <v>45</v>
      </c>
      <c r="B130" s="46"/>
      <c r="C130" s="60">
        <f>C113-C122-C127</f>
        <v>0</v>
      </c>
      <c r="D130" s="60">
        <f>D113-D122-D127</f>
        <v>0</v>
      </c>
      <c r="E130" s="60">
        <f>E113-E122-E127</f>
        <v>0</v>
      </c>
      <c r="F130" s="61">
        <f>F113-F122-F127</f>
        <v>0</v>
      </c>
      <c r="H130"/>
      <c r="S130" s="2"/>
      <c r="T130" s="2"/>
    </row>
    <row r="131" spans="1:20" ht="16.149999999999999" thickBot="1" x14ac:dyDescent="0.55000000000000004">
      <c r="B131"/>
      <c r="H131"/>
      <c r="S131" s="2"/>
      <c r="T131" s="2"/>
    </row>
    <row r="132" spans="1:20" ht="25.9" thickBot="1" x14ac:dyDescent="0.8">
      <c r="B132"/>
      <c r="C132" s="116" t="s">
        <v>50</v>
      </c>
      <c r="D132" s="117"/>
      <c r="E132" s="118"/>
      <c r="H132"/>
      <c r="S132" s="2"/>
      <c r="T132" s="2"/>
    </row>
    <row r="133" spans="1:20" x14ac:dyDescent="0.5">
      <c r="B133"/>
      <c r="H133"/>
      <c r="S133" s="2"/>
      <c r="T133" s="2"/>
    </row>
    <row r="134" spans="1:20" x14ac:dyDescent="0.5">
      <c r="B134"/>
      <c r="H134"/>
      <c r="S134" s="2"/>
      <c r="T134" s="2"/>
    </row>
    <row r="135" spans="1:20" x14ac:dyDescent="0.5">
      <c r="B135"/>
      <c r="H135"/>
      <c r="S135" s="2"/>
      <c r="T135" s="2"/>
    </row>
    <row r="136" spans="1:20" ht="137.44999999999999" customHeight="1" x14ac:dyDescent="0.5">
      <c r="A136" s="55" t="s">
        <v>58</v>
      </c>
      <c r="B136" s="104" t="s">
        <v>75</v>
      </c>
      <c r="C136" s="105"/>
      <c r="D136" s="105"/>
      <c r="E136" s="105"/>
      <c r="F136" s="105"/>
      <c r="G136" s="106"/>
      <c r="H136" s="55">
        <v>3</v>
      </c>
      <c r="S136" s="2"/>
      <c r="T136" s="2"/>
    </row>
    <row r="137" spans="1:20" ht="40.25" customHeight="1" x14ac:dyDescent="0.5">
      <c r="A137" s="55" t="s">
        <v>59</v>
      </c>
      <c r="B137" s="104" t="s">
        <v>68</v>
      </c>
      <c r="C137" s="105"/>
      <c r="D137" s="105"/>
      <c r="E137" s="105"/>
      <c r="F137" s="105"/>
      <c r="G137" s="106"/>
      <c r="H137" s="55">
        <v>1</v>
      </c>
      <c r="S137" s="2"/>
      <c r="T137" s="2"/>
    </row>
    <row r="138" spans="1:20" ht="18" x14ac:dyDescent="0.5">
      <c r="A138" s="55" t="s">
        <v>60</v>
      </c>
      <c r="B138" s="104" t="s">
        <v>69</v>
      </c>
      <c r="C138" s="105"/>
      <c r="D138" s="105"/>
      <c r="E138" s="105"/>
      <c r="F138" s="105"/>
      <c r="G138" s="106"/>
      <c r="H138" s="55">
        <v>1</v>
      </c>
      <c r="S138" s="2"/>
      <c r="T138" s="2"/>
    </row>
    <row r="139" spans="1:20" x14ac:dyDescent="0.5">
      <c r="B139"/>
      <c r="H139"/>
      <c r="S139" s="2"/>
      <c r="T139" s="2"/>
    </row>
    <row r="140" spans="1:20" x14ac:dyDescent="0.5">
      <c r="B140"/>
      <c r="G140" s="1" t="s">
        <v>71</v>
      </c>
      <c r="H140" s="1">
        <f>SUM(H136:H139)</f>
        <v>5</v>
      </c>
      <c r="S140" s="2"/>
      <c r="T140" s="2"/>
    </row>
    <row r="141" spans="1:20" x14ac:dyDescent="0.5">
      <c r="B141"/>
      <c r="H141"/>
      <c r="S141" s="2"/>
      <c r="T141" s="2"/>
    </row>
    <row r="142" spans="1:20" ht="36.4" thickBot="1" x14ac:dyDescent="1.1000000000000001">
      <c r="B142"/>
      <c r="E142" s="59" t="s">
        <v>70</v>
      </c>
      <c r="F142" s="59"/>
      <c r="G142" s="59"/>
      <c r="H142" s="59">
        <f>H140+G129+F78+Q78</f>
        <v>68</v>
      </c>
      <c r="S142" s="2"/>
      <c r="T142" s="2"/>
    </row>
    <row r="143" spans="1:20" ht="16.149999999999999" thickTop="1" x14ac:dyDescent="0.5">
      <c r="B143"/>
      <c r="H143"/>
      <c r="S143" s="2"/>
      <c r="T143" s="2"/>
    </row>
    <row r="144" spans="1:20" x14ac:dyDescent="0.5">
      <c r="B144"/>
      <c r="H144"/>
      <c r="S144" s="2"/>
      <c r="T144" s="2"/>
    </row>
    <row r="145" spans="6:20" x14ac:dyDescent="0.5">
      <c r="S145" s="2"/>
      <c r="T145" s="2"/>
    </row>
    <row r="146" spans="6:20" x14ac:dyDescent="0.5">
      <c r="S146" s="2"/>
      <c r="T146" s="2"/>
    </row>
    <row r="147" spans="6:20" x14ac:dyDescent="0.5">
      <c r="S147" s="2"/>
      <c r="T147" s="2"/>
    </row>
    <row r="148" spans="6:20" x14ac:dyDescent="0.5">
      <c r="F148" s="2"/>
      <c r="G148" s="2"/>
      <c r="S148" s="2"/>
      <c r="T148" s="2"/>
    </row>
    <row r="149" spans="6:20" x14ac:dyDescent="0.5">
      <c r="F149" s="2"/>
      <c r="G149" s="2"/>
      <c r="S149" s="2"/>
      <c r="T149" s="2"/>
    </row>
    <row r="150" spans="6:20" x14ac:dyDescent="0.5">
      <c r="F150" s="2"/>
      <c r="G150" s="2"/>
      <c r="S150" s="2"/>
      <c r="T150" s="2"/>
    </row>
    <row r="151" spans="6:20" x14ac:dyDescent="0.5">
      <c r="F151" s="2"/>
      <c r="G151" s="2"/>
      <c r="S151" s="2"/>
      <c r="T151" s="2"/>
    </row>
    <row r="152" spans="6:20" x14ac:dyDescent="0.5">
      <c r="F152" s="2"/>
      <c r="G152" s="2"/>
      <c r="S152" s="2"/>
      <c r="T152" s="2"/>
    </row>
    <row r="153" spans="6:20" x14ac:dyDescent="0.5">
      <c r="F153" s="2"/>
      <c r="G153" s="2"/>
      <c r="S153" s="2"/>
      <c r="T153" s="2"/>
    </row>
    <row r="154" spans="6:20" x14ac:dyDescent="0.5">
      <c r="F154" s="2"/>
      <c r="G154" s="2"/>
      <c r="S154" s="2"/>
      <c r="T154" s="2"/>
    </row>
    <row r="155" spans="6:20" x14ac:dyDescent="0.5">
      <c r="F155" s="2"/>
      <c r="G155" s="2"/>
      <c r="S155" s="2"/>
      <c r="T155" s="2"/>
    </row>
    <row r="156" spans="6:20" x14ac:dyDescent="0.5">
      <c r="F156" s="2"/>
      <c r="G156" s="2"/>
      <c r="S156" s="2"/>
      <c r="T156" s="2"/>
    </row>
    <row r="157" spans="6:20" x14ac:dyDescent="0.5">
      <c r="F157" s="2"/>
      <c r="G157" s="2"/>
      <c r="S157" s="2"/>
      <c r="T157" s="2"/>
    </row>
    <row r="158" spans="6:20" x14ac:dyDescent="0.5">
      <c r="F158" s="2"/>
      <c r="G158" s="2"/>
      <c r="S158" s="2"/>
      <c r="T158" s="2"/>
    </row>
    <row r="159" spans="6:20" x14ac:dyDescent="0.5">
      <c r="F159" s="2"/>
      <c r="G159" s="2"/>
      <c r="S159" s="2"/>
      <c r="T159" s="2"/>
    </row>
    <row r="160" spans="6:20" x14ac:dyDescent="0.5">
      <c r="F160" s="2"/>
      <c r="G160" s="2"/>
      <c r="S160" s="2"/>
      <c r="T160" s="2"/>
    </row>
    <row r="161" spans="6:20" x14ac:dyDescent="0.5">
      <c r="F161" s="2"/>
      <c r="G161" s="2"/>
      <c r="S161" s="2"/>
      <c r="T161" s="2"/>
    </row>
    <row r="162" spans="6:20" x14ac:dyDescent="0.5">
      <c r="F162" s="2"/>
      <c r="G162" s="2"/>
      <c r="S162" s="2"/>
      <c r="T162" s="2"/>
    </row>
    <row r="163" spans="6:20" x14ac:dyDescent="0.5">
      <c r="F163" s="2"/>
      <c r="G163" s="2"/>
      <c r="S163" s="2"/>
      <c r="T163" s="2"/>
    </row>
    <row r="164" spans="6:20" x14ac:dyDescent="0.5">
      <c r="F164" s="2"/>
      <c r="G164" s="2"/>
      <c r="S164" s="2"/>
      <c r="T164" s="2"/>
    </row>
    <row r="165" spans="6:20" x14ac:dyDescent="0.5">
      <c r="F165" s="2"/>
      <c r="G165" s="2"/>
      <c r="S165" s="2"/>
      <c r="T165" s="2"/>
    </row>
    <row r="166" spans="6:20" x14ac:dyDescent="0.5">
      <c r="F166" s="2"/>
      <c r="G166" s="2"/>
      <c r="S166" s="2"/>
      <c r="T166" s="2"/>
    </row>
    <row r="167" spans="6:20" x14ac:dyDescent="0.5">
      <c r="F167" s="2"/>
      <c r="G167" s="2"/>
      <c r="S167" s="2"/>
      <c r="T167" s="2"/>
    </row>
    <row r="168" spans="6:20" x14ac:dyDescent="0.5">
      <c r="F168" s="2"/>
      <c r="G168" s="2"/>
      <c r="S168" s="2"/>
      <c r="T168" s="2"/>
    </row>
    <row r="169" spans="6:20" x14ac:dyDescent="0.5">
      <c r="F169" s="2"/>
      <c r="G169" s="2"/>
      <c r="S169" s="2"/>
      <c r="T169" s="2"/>
    </row>
    <row r="170" spans="6:20" x14ac:dyDescent="0.5">
      <c r="F170" s="2"/>
      <c r="G170" s="2"/>
      <c r="S170" s="2"/>
      <c r="T170" s="2"/>
    </row>
    <row r="171" spans="6:20" x14ac:dyDescent="0.5">
      <c r="F171" s="2"/>
      <c r="G171" s="2"/>
      <c r="S171" s="2"/>
      <c r="T171" s="2"/>
    </row>
    <row r="172" spans="6:20" x14ac:dyDescent="0.5">
      <c r="F172" s="2"/>
      <c r="G172" s="2"/>
      <c r="S172" s="2"/>
      <c r="T172" s="2"/>
    </row>
    <row r="173" spans="6:20" x14ac:dyDescent="0.5">
      <c r="F173" s="2"/>
      <c r="G173" s="2"/>
      <c r="S173" s="2"/>
      <c r="T173" s="2"/>
    </row>
    <row r="174" spans="6:20" x14ac:dyDescent="0.5">
      <c r="F174" s="2"/>
      <c r="G174" s="2"/>
      <c r="S174" s="2"/>
      <c r="T174" s="2"/>
    </row>
    <row r="175" spans="6:20" x14ac:dyDescent="0.5">
      <c r="F175" s="2"/>
      <c r="G175" s="2"/>
      <c r="S175" s="2"/>
      <c r="T175" s="2"/>
    </row>
    <row r="176" spans="6:20" x14ac:dyDescent="0.5">
      <c r="F176" s="2"/>
      <c r="G176" s="2"/>
      <c r="S176" s="2"/>
      <c r="T176" s="2"/>
    </row>
    <row r="177" spans="6:20" x14ac:dyDescent="0.5">
      <c r="F177" s="2"/>
      <c r="G177" s="2"/>
      <c r="S177" s="2"/>
      <c r="T177" s="2"/>
    </row>
    <row r="178" spans="6:20" x14ac:dyDescent="0.5">
      <c r="F178" s="2"/>
      <c r="G178" s="2"/>
      <c r="S178" s="2"/>
      <c r="T178" s="2"/>
    </row>
    <row r="179" spans="6:20" x14ac:dyDescent="0.5">
      <c r="F179" s="2"/>
      <c r="G179" s="2"/>
      <c r="S179" s="2"/>
      <c r="T179" s="2"/>
    </row>
    <row r="180" spans="6:20" x14ac:dyDescent="0.5">
      <c r="F180" s="2"/>
      <c r="G180" s="2"/>
      <c r="S180" s="2"/>
      <c r="T180" s="2"/>
    </row>
    <row r="181" spans="6:20" x14ac:dyDescent="0.5">
      <c r="F181" s="2"/>
      <c r="G181" s="2"/>
      <c r="S181" s="2"/>
      <c r="T181" s="2"/>
    </row>
    <row r="182" spans="6:20" x14ac:dyDescent="0.5">
      <c r="F182" s="2"/>
      <c r="G182" s="2"/>
      <c r="S182" s="2"/>
      <c r="T182" s="2"/>
    </row>
    <row r="183" spans="6:20" x14ac:dyDescent="0.5">
      <c r="F183" s="2"/>
      <c r="G183" s="2"/>
      <c r="S183" s="2"/>
      <c r="T183" s="2"/>
    </row>
    <row r="184" spans="6:20" x14ac:dyDescent="0.5">
      <c r="F184" s="2"/>
      <c r="G184" s="2"/>
      <c r="S184" s="2"/>
      <c r="T184" s="2"/>
    </row>
    <row r="185" spans="6:20" x14ac:dyDescent="0.5">
      <c r="F185" s="2"/>
      <c r="G185" s="2"/>
      <c r="S185" s="2"/>
      <c r="T185" s="2"/>
    </row>
    <row r="186" spans="6:20" x14ac:dyDescent="0.5">
      <c r="F186" s="2"/>
      <c r="G186" s="2"/>
      <c r="S186" s="2"/>
      <c r="T186" s="2"/>
    </row>
    <row r="187" spans="6:20" x14ac:dyDescent="0.5">
      <c r="F187" s="2"/>
      <c r="G187" s="2"/>
      <c r="S187" s="2"/>
      <c r="T187" s="2"/>
    </row>
    <row r="188" spans="6:20" x14ac:dyDescent="0.5">
      <c r="F188" s="2"/>
      <c r="G188" s="2"/>
      <c r="S188" s="2"/>
      <c r="T188" s="2"/>
    </row>
    <row r="189" spans="6:20" x14ac:dyDescent="0.5">
      <c r="F189" s="2"/>
      <c r="G189" s="2"/>
      <c r="S189" s="2"/>
      <c r="T189" s="2"/>
    </row>
  </sheetData>
  <mergeCells count="26">
    <mergeCell ref="B137:G137"/>
    <mergeCell ref="B138:G138"/>
    <mergeCell ref="B30:D30"/>
    <mergeCell ref="A52:A56"/>
    <mergeCell ref="A35:A36"/>
    <mergeCell ref="A37:A40"/>
    <mergeCell ref="B32:P32"/>
    <mergeCell ref="B33:E33"/>
    <mergeCell ref="G33:J33"/>
    <mergeCell ref="L33:P33"/>
    <mergeCell ref="A41:A45"/>
    <mergeCell ref="A50:A51"/>
    <mergeCell ref="A46:A49"/>
    <mergeCell ref="C81:E81"/>
    <mergeCell ref="C79:E79"/>
    <mergeCell ref="C132:E132"/>
    <mergeCell ref="B136:G136"/>
    <mergeCell ref="A57:A60"/>
    <mergeCell ref="A69:A70"/>
    <mergeCell ref="A71:A72"/>
    <mergeCell ref="A106:B106"/>
    <mergeCell ref="C93:E93"/>
    <mergeCell ref="C100:E100"/>
    <mergeCell ref="A63:A68"/>
    <mergeCell ref="A61:A62"/>
    <mergeCell ref="A73:A76"/>
  </mergeCells>
  <pageMargins left="0.75" right="0.75" top="1" bottom="1" header="0.5" footer="0.5"/>
  <pageSetup scale="44" fitToHeight="0" orientation="landscape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75BE8-37F5-470C-8D5A-398B76BD30F3}">
  <dimension ref="F5:K12"/>
  <sheetViews>
    <sheetView workbookViewId="0">
      <selection activeCell="G7" sqref="G7"/>
    </sheetView>
  </sheetViews>
  <sheetFormatPr defaultRowHeight="15.75" x14ac:dyDescent="0.5"/>
  <sheetData>
    <row r="5" spans="6:11" x14ac:dyDescent="0.5">
      <c r="F5" s="69"/>
      <c r="G5" s="69"/>
      <c r="H5" s="69"/>
      <c r="I5" s="69"/>
      <c r="J5" s="69"/>
      <c r="K5" s="69"/>
    </row>
    <row r="6" spans="6:11" x14ac:dyDescent="0.5">
      <c r="F6" s="69"/>
      <c r="G6" s="69"/>
      <c r="H6" s="69"/>
      <c r="I6" s="69"/>
      <c r="J6" s="69"/>
      <c r="K6" s="69"/>
    </row>
    <row r="7" spans="6:11" x14ac:dyDescent="0.5">
      <c r="F7" s="69"/>
      <c r="G7" s="69"/>
      <c r="H7" s="69"/>
      <c r="I7" s="69"/>
      <c r="J7" s="69"/>
      <c r="K7" s="69"/>
    </row>
    <row r="8" spans="6:11" x14ac:dyDescent="0.5">
      <c r="F8" s="69"/>
      <c r="G8" s="69"/>
      <c r="H8" s="69"/>
      <c r="I8" s="69"/>
      <c r="J8" s="69"/>
      <c r="K8" s="69"/>
    </row>
    <row r="9" spans="6:11" x14ac:dyDescent="0.5">
      <c r="F9" s="69"/>
      <c r="G9" s="69"/>
      <c r="H9" s="69"/>
      <c r="I9" s="69"/>
      <c r="J9" s="69"/>
      <c r="K9" s="69"/>
    </row>
    <row r="10" spans="6:11" x14ac:dyDescent="0.5">
      <c r="F10" s="69"/>
      <c r="G10" s="69"/>
      <c r="H10" s="69"/>
      <c r="I10" s="69"/>
      <c r="J10" s="69"/>
      <c r="K10" s="69"/>
    </row>
    <row r="11" spans="6:11" x14ac:dyDescent="0.5">
      <c r="F11" s="69"/>
      <c r="G11" s="69"/>
      <c r="H11" s="69"/>
      <c r="I11" s="69"/>
      <c r="J11" s="69"/>
      <c r="K11" s="69"/>
    </row>
    <row r="12" spans="6:11" x14ac:dyDescent="0.5">
      <c r="F12" s="69"/>
      <c r="G12" s="69"/>
      <c r="H12" s="69"/>
      <c r="I12" s="69"/>
      <c r="J12" s="69"/>
      <c r="K12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 1 - NPO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Petit-Frere</dc:creator>
  <cp:lastModifiedBy>wei cao</cp:lastModifiedBy>
  <cp:lastPrinted>2015-11-19T17:53:42Z</cp:lastPrinted>
  <dcterms:created xsi:type="dcterms:W3CDTF">2014-07-26T22:20:54Z</dcterms:created>
  <dcterms:modified xsi:type="dcterms:W3CDTF">2018-12-11T05:04:12Z</dcterms:modified>
</cp:coreProperties>
</file>