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02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eremyouellet/Desktop/"/>
    </mc:Choice>
  </mc:AlternateContent>
  <bookViews>
    <workbookView xWindow="0" yWindow="440" windowWidth="15600" windowHeight="11760" xr2:uid="{00000000-000D-0000-FFFF-FFFF00000000}"/>
  </bookViews>
  <sheets>
    <sheet name="Q&amp;A P1" sheetId="8" r:id="rId1"/>
  </sheets>
  <definedNames>
    <definedName name="_xlnm.Print_Area" localSheetId="0">'Q&amp;A P1'!$B$1:$F$47</definedName>
  </definedNames>
  <calcPr calcId="171027"/>
</workbook>
</file>

<file path=xl/calcChain.xml><?xml version="1.0" encoding="utf-8"?>
<calcChain xmlns="http://schemas.openxmlformats.org/spreadsheetml/2006/main">
  <c r="E40" i="8" l="1"/>
  <c r="E36" i="8"/>
  <c r="E32" i="8"/>
  <c r="E28" i="8"/>
  <c r="D13" i="8"/>
  <c r="D14" i="8"/>
  <c r="D9" i="8"/>
  <c r="E39" i="8"/>
  <c r="E35" i="8"/>
  <c r="E31" i="8"/>
  <c r="E27" i="8"/>
  <c r="E29" i="8"/>
  <c r="C29" i="8"/>
  <c r="E33" i="8" s="1"/>
  <c r="E25" i="8"/>
  <c r="F23" i="8"/>
  <c r="F25" i="8" s="1"/>
  <c r="D17" i="8"/>
  <c r="D16" i="8"/>
  <c r="D15" i="8"/>
  <c r="D12" i="8"/>
  <c r="E7" i="8"/>
  <c r="F27" i="8" l="1"/>
  <c r="C33" i="8"/>
  <c r="E37" i="8" s="1"/>
  <c r="E9" i="8"/>
  <c r="F28" i="8" l="1"/>
  <c r="F29" i="8" s="1"/>
  <c r="F31" i="8" s="1"/>
  <c r="F32" i="8" s="1"/>
  <c r="F33" i="8" s="1"/>
  <c r="F35" i="8" s="1"/>
  <c r="F36" i="8" s="1"/>
  <c r="F37" i="8" s="1"/>
  <c r="C37" i="8"/>
  <c r="C41" i="8" s="1"/>
  <c r="E43" i="8" s="1"/>
  <c r="E10" i="8"/>
  <c r="E12" i="8" s="1"/>
  <c r="E13" i="8" l="1"/>
  <c r="E14" i="8" s="1"/>
  <c r="E16" i="8" s="1"/>
  <c r="E17" i="8" s="1"/>
  <c r="F39" i="8"/>
  <c r="F40" i="8" s="1"/>
  <c r="F41" i="8" s="1"/>
  <c r="F42" i="8" l="1"/>
  <c r="F43" i="8" s="1"/>
</calcChain>
</file>

<file path=xl/sharedStrings.xml><?xml version="1.0" encoding="utf-8"?>
<sst xmlns="http://schemas.openxmlformats.org/spreadsheetml/2006/main" count="72" uniqueCount="59">
  <si>
    <t>Net Initial Investment</t>
  </si>
  <si>
    <t>Cumulative</t>
  </si>
  <si>
    <t>UCC End Balance</t>
  </si>
  <si>
    <t>Year 2 Net Cash Flow (tax 40%)</t>
  </si>
  <si>
    <t xml:space="preserve">Year 2 CCA tax saving </t>
  </si>
  <si>
    <t>Year 3 Net Cash Flow (tax 40%)</t>
  </si>
  <si>
    <t xml:space="preserve">Year 3 CCA tax saving </t>
  </si>
  <si>
    <t>Year 4 Net Cash Flow (tax 40%)</t>
  </si>
  <si>
    <t>Details of Calculations</t>
  </si>
  <si>
    <t>Investment and Annual Revenues/Costs</t>
  </si>
  <si>
    <t>CCA taken for year 1</t>
  </si>
  <si>
    <t>CCA taken for year 2</t>
  </si>
  <si>
    <t>CCA taken for year 3</t>
  </si>
  <si>
    <t>Year 0</t>
  </si>
  <si>
    <t>Year 1</t>
  </si>
  <si>
    <t>Year 2</t>
  </si>
  <si>
    <t>Year 3</t>
  </si>
  <si>
    <t>Year 4</t>
  </si>
  <si>
    <t>Tax Shield on New Machine</t>
  </si>
  <si>
    <t>Year 1 CCA tax saving
(CCA ½ year rule applies)</t>
  </si>
  <si>
    <t>* CCA not allowed year of disposal</t>
  </si>
  <si>
    <t>**assumed last asset in class pool</t>
  </si>
  <si>
    <t>Non-Cash tax saving</t>
  </si>
  <si>
    <t>600000*.3*.44*(1+.15/2) /
(1+.15)* (.15+.30)</t>
  </si>
  <si>
    <t>Initial Investment – Mechanical Welding System</t>
  </si>
  <si>
    <t>Year 4 Disposal of Mechanical Welding System</t>
  </si>
  <si>
    <t>Disposal of currrent manual system</t>
  </si>
  <si>
    <t>Year 4 - Ending UCC balance calculation of Mechanical Welding System</t>
  </si>
  <si>
    <t>$600,000*(1-0.3/2)*POWER((1-0.3),3-1)</t>
  </si>
  <si>
    <t>$100,000 * Present Value (4yrs, 15%) 0.572</t>
  </si>
  <si>
    <t>(249,900*.3*.44  /
(.15+.30)) * Present Value (4yrs, 15%) 0.572</t>
  </si>
  <si>
    <t>Year 4 Terminal Loss on disposal of Mechanical Welding System</t>
  </si>
  <si>
    <t>(249,900 - 100,000)*0.44*Present Value (4yrs, 15%) 0.572</t>
  </si>
  <si>
    <t>600,000 * 0.3 * 0.44 * 0.5</t>
  </si>
  <si>
    <t>$180,000*0.56</t>
  </si>
  <si>
    <t>510,000 * 0.3 * 0.44</t>
  </si>
  <si>
    <t>357,000 * 0.3 * 0.44</t>
  </si>
  <si>
    <t>Year 4 CCA tax saving *</t>
  </si>
  <si>
    <t>End of Year 4 Disposal Value</t>
  </si>
  <si>
    <t>Year 4 Terminal Loss related to New Machine**</t>
  </si>
  <si>
    <t>(249,900 - 100,000) * 0.44</t>
  </si>
  <si>
    <t>Sufficient information in the problem is not provided to perform analysis</t>
  </si>
  <si>
    <t>Year 1-4  Net Variable Cost Savings  (after tax of 44%)</t>
  </si>
  <si>
    <t>Year 1-4  Fixed Cost Increase (after tax of 44%)</t>
  </si>
  <si>
    <t>Year 4 Tax shield reversal of Mechanical Welding System ***</t>
  </si>
  <si>
    <t>NPV Analysis with Tax Impact</t>
  </si>
  <si>
    <t>Payback Analysis with Tax Impact (not discounted)</t>
  </si>
  <si>
    <r>
      <t xml:space="preserve">*** The NPV using 4 years of the tax shield reversal is not equal to the </t>
    </r>
    <r>
      <rPr>
        <b/>
        <u/>
        <sz val="12"/>
        <color rgb="FFFF0000"/>
        <rFont val="Times New Roman"/>
        <family val="1"/>
      </rPr>
      <t>annual discounted CCA payments</t>
    </r>
    <r>
      <rPr>
        <b/>
        <sz val="12"/>
        <color rgb="FFFF0000"/>
        <rFont val="Times New Roman"/>
        <family val="1"/>
      </rPr>
      <t xml:space="preserve"> reflecting the Opportunity Cost lost of the disposal. In order for it to be equal the tax shield reversal needs to be discounted by n-1 years (4-1 = 3 years); The 3 years matches the timing of the asset's computed ending UCC balance.  BOTH ANSWERS ARE ACCEPTABLE FOR THIS COURSE.</t>
    </r>
  </si>
  <si>
    <t>-60,000 * 10% * (1-taxrate) *Annuity (4 yrs, 15%) 2.855</t>
  </si>
  <si>
    <t>Year 1 Net Variable Cost Savings (after tax of 44%)</t>
  </si>
  <si>
    <t>Extreme Machining Inc. is contemplating a new, mechanical welding system to replace its current manual system.  It costs $600,00 to get the new system.  The cost will be depreciated at a 30% CCA rate.  Its expected life is four years.  The system would actually be worth $100,000 at the end of four years.  The management thinks the new system could save pre-tax per year $55,000 in labour costs and $125,000 in variable overhead.  Also Fixed Expenses are expected to permanently increase by 10% from their current $60,000 budgeted levels.  The tax rate is 44%.  The required return is 15%.  Should the new system be purchased?
Calculate NPV tax adjusted and Payback tax adjusted.</t>
  </si>
  <si>
    <t>(55,000+125,000) * (1-taxrate) *Annuity (4 yrs, 15%) 2.855</t>
  </si>
  <si>
    <t>Year 1 Fixed Cost Increase (after tax of 44%)</t>
  </si>
  <si>
    <t>-60,000*10%*0.56</t>
  </si>
  <si>
    <t>Year 2 Fixed Cost Increase (after tax of 44%)</t>
  </si>
  <si>
    <t>Year 3 Fixed Cost Increase (after tax of 44%)</t>
  </si>
  <si>
    <t>Year 4 Fixed Cost Increase (after tax of 44%)</t>
  </si>
  <si>
    <t>Conclusion:  NPV is negative.  Cash payback analysis (not discounted) is positive.  It is important to validate the suggested cashflows and the time horizon of 4 years. Moreover, if the time value of money is not a relevant factor (e.g. if the economic times are such that there is no inflation and discount rates are low), then the mechanical welding system can be acquired.</t>
  </si>
  <si>
    <t>Extra Problem 1:  Extreme Machining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</si>
</sst>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.00_-;\-&quot;$&quot;* #,##0.00_-;_-&quot;$&quot;* &quot;-&quot;??_-;_-@_-"/>
    <numFmt numFmtId="165" formatCode="_-* #,##0.00_-;\-* #,##0.00_-;_-* &quot;-&quot;??_-;_-@_-"/>
    <numFmt numFmtId="166" formatCode="_-* #,##0_-;\-* #,##0_-;_-* &quot;-&quot;??_-;_-@_-"/>
    <numFmt numFmtId="167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u val="double"/>
      <sz val="11"/>
      <color theme="1"/>
      <name val="Calibri"/>
      <family val="2"/>
      <scheme val="minor"/>
    </font>
    <font>
      <b/>
      <u/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0">
    <xf numFmtId="0" fontId="0" fillId="0" borderId="0" xfId="0"/>
    <xf numFmtId="3" fontId="2" fillId="0" borderId="1" xfId="0" applyNumberFormat="1" applyFont="1" applyBorder="1" applyAlignment="1">
      <alignment horizontal="right" vertical="top" wrapText="1"/>
    </xf>
    <xf numFmtId="3" fontId="2" fillId="0" borderId="1" xfId="0" applyNumberFormat="1" applyFont="1" applyBorder="1" applyAlignment="1">
      <alignment vertical="top" wrapText="1"/>
    </xf>
    <xf numFmtId="0" fontId="0" fillId="0" borderId="0" xfId="0" applyFont="1" applyAlignment="1">
      <alignment horizontal="center"/>
    </xf>
    <xf numFmtId="0" fontId="2" fillId="3" borderId="1" xfId="0" quotePrefix="1" applyFont="1" applyFill="1" applyBorder="1" applyAlignment="1">
      <alignment horizontal="center" vertical="top" wrapText="1"/>
    </xf>
    <xf numFmtId="166" fontId="2" fillId="4" borderId="1" xfId="1" applyNumberFormat="1" applyFont="1" applyFill="1" applyBorder="1" applyAlignment="1">
      <alignment vertical="top" wrapText="1"/>
    </xf>
    <xf numFmtId="166" fontId="2" fillId="5" borderId="1" xfId="1" applyNumberFormat="1" applyFont="1" applyFill="1" applyBorder="1" applyAlignment="1">
      <alignment vertical="top" wrapText="1"/>
    </xf>
    <xf numFmtId="3" fontId="2" fillId="5" borderId="1" xfId="0" applyNumberFormat="1" applyFont="1" applyFill="1" applyBorder="1" applyAlignment="1">
      <alignment horizontal="right" vertical="top" wrapText="1"/>
    </xf>
    <xf numFmtId="0" fontId="7" fillId="3" borderId="1" xfId="0" applyFont="1" applyFill="1" applyBorder="1" applyAlignment="1">
      <alignment horizontal="center" vertical="top" wrapText="1"/>
    </xf>
    <xf numFmtId="3" fontId="2" fillId="0" borderId="2" xfId="0" applyNumberFormat="1" applyFont="1" applyBorder="1" applyAlignment="1">
      <alignment horizontal="right" vertical="top" wrapText="1"/>
    </xf>
    <xf numFmtId="3" fontId="2" fillId="0" borderId="1" xfId="0" applyNumberFormat="1" applyFont="1" applyFill="1" applyBorder="1" applyAlignment="1">
      <alignment horizontal="right" vertical="top" wrapText="1"/>
    </xf>
    <xf numFmtId="166" fontId="2" fillId="5" borderId="1" xfId="0" applyNumberFormat="1" applyFont="1" applyFill="1" applyBorder="1" applyAlignment="1">
      <alignment horizontal="center" vertical="top" wrapText="1"/>
    </xf>
    <xf numFmtId="3" fontId="2" fillId="5" borderId="2" xfId="0" applyNumberFormat="1" applyFont="1" applyFill="1" applyBorder="1" applyAlignment="1">
      <alignment horizontal="right" vertical="top" wrapText="1"/>
    </xf>
    <xf numFmtId="0" fontId="3" fillId="0" borderId="3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3" fillId="4" borderId="4" xfId="0" applyFont="1" applyFill="1" applyBorder="1" applyAlignment="1">
      <alignment vertical="top" wrapText="1"/>
    </xf>
    <xf numFmtId="0" fontId="3" fillId="0" borderId="4" xfId="0" applyFont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  <xf numFmtId="3" fontId="6" fillId="0" borderId="2" xfId="0" applyNumberFormat="1" applyFont="1" applyBorder="1" applyAlignment="1">
      <alignment horizontal="right" vertical="top" wrapText="1"/>
    </xf>
    <xf numFmtId="0" fontId="3" fillId="4" borderId="2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0" xfId="0" applyFont="1" applyFill="1" applyBorder="1" applyAlignment="1">
      <alignment vertical="top" wrapText="1"/>
    </xf>
    <xf numFmtId="166" fontId="2" fillId="0" borderId="0" xfId="1" applyNumberFormat="1" applyFont="1" applyFill="1" applyBorder="1" applyAlignment="1">
      <alignment vertical="top" wrapText="1"/>
    </xf>
    <xf numFmtId="0" fontId="2" fillId="5" borderId="1" xfId="0" quotePrefix="1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4" fillId="0" borderId="0" xfId="0" applyFont="1" applyFill="1"/>
    <xf numFmtId="0" fontId="0" fillId="0" borderId="0" xfId="0" applyFill="1"/>
    <xf numFmtId="0" fontId="2" fillId="5" borderId="1" xfId="0" applyFont="1" applyFill="1" applyBorder="1" applyAlignment="1">
      <alignment horizontal="right" vertical="top" wrapText="1"/>
    </xf>
    <xf numFmtId="166" fontId="2" fillId="0" borderId="1" xfId="1" quotePrefix="1" applyNumberFormat="1" applyFont="1" applyFill="1" applyBorder="1" applyAlignment="1">
      <alignment vertical="top" wrapText="1"/>
    </xf>
    <xf numFmtId="0" fontId="2" fillId="3" borderId="1" xfId="0" quotePrefix="1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right" vertical="top" wrapText="1"/>
    </xf>
    <xf numFmtId="3" fontId="2" fillId="0" borderId="5" xfId="0" applyNumberFormat="1" applyFont="1" applyBorder="1" applyAlignment="1">
      <alignment horizontal="right" vertical="top" wrapText="1"/>
    </xf>
    <xf numFmtId="3" fontId="2" fillId="5" borderId="5" xfId="0" applyNumberFormat="1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right" vertical="top" wrapText="1"/>
    </xf>
    <xf numFmtId="3" fontId="2" fillId="3" borderId="1" xfId="0" applyNumberFormat="1" applyFont="1" applyFill="1" applyBorder="1" applyAlignment="1">
      <alignment horizontal="right" vertical="top" wrapText="1"/>
    </xf>
    <xf numFmtId="0" fontId="6" fillId="0" borderId="4" xfId="0" applyFont="1" applyBorder="1" applyAlignment="1">
      <alignment vertical="top" wrapText="1"/>
    </xf>
    <xf numFmtId="3" fontId="3" fillId="0" borderId="5" xfId="0" applyNumberFormat="1" applyFont="1" applyBorder="1" applyAlignment="1">
      <alignment horizontal="right" vertical="top" wrapText="1"/>
    </xf>
    <xf numFmtId="166" fontId="2" fillId="4" borderId="5" xfId="1" applyNumberFormat="1" applyFont="1" applyFill="1" applyBorder="1" applyAlignment="1">
      <alignment vertical="top" wrapText="1"/>
    </xf>
    <xf numFmtId="0" fontId="0" fillId="0" borderId="0" xfId="0" applyFont="1" applyFill="1" applyAlignment="1">
      <alignment horizontal="center"/>
    </xf>
    <xf numFmtId="0" fontId="8" fillId="0" borderId="0" xfId="0" applyFont="1"/>
    <xf numFmtId="167" fontId="2" fillId="3" borderId="1" xfId="2" applyNumberFormat="1" applyFont="1" applyFill="1" applyBorder="1" applyAlignment="1">
      <alignment vertical="top" wrapText="1"/>
    </xf>
    <xf numFmtId="166" fontId="9" fillId="0" borderId="1" xfId="1" applyNumberFormat="1" applyFont="1" applyFill="1" applyBorder="1" applyAlignment="1">
      <alignment vertical="top" wrapText="1"/>
    </xf>
    <xf numFmtId="167" fontId="2" fillId="3" borderId="1" xfId="2" quotePrefix="1" applyNumberFormat="1" applyFont="1" applyFill="1" applyBorder="1" applyAlignment="1">
      <alignment vertical="top" wrapText="1"/>
    </xf>
    <xf numFmtId="3" fontId="2" fillId="6" borderId="1" xfId="0" applyNumberFormat="1" applyFont="1" applyFill="1" applyBorder="1" applyAlignment="1">
      <alignment horizontal="right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3" fontId="3" fillId="0" borderId="1" xfId="0" applyNumberFormat="1" applyFont="1" applyFill="1" applyBorder="1" applyAlignment="1">
      <alignment horizontal="right" vertical="top" wrapText="1"/>
    </xf>
    <xf numFmtId="3" fontId="2" fillId="6" borderId="5" xfId="0" applyNumberFormat="1" applyFont="1" applyFill="1" applyBorder="1" applyAlignment="1">
      <alignment horizontal="right" vertical="top" wrapText="1"/>
    </xf>
    <xf numFmtId="0" fontId="3" fillId="0" borderId="7" xfId="0" applyFont="1" applyBorder="1" applyAlignment="1">
      <alignment vertical="top" wrapText="1"/>
    </xf>
    <xf numFmtId="166" fontId="2" fillId="3" borderId="6" xfId="1" applyNumberFormat="1" applyFont="1" applyFill="1" applyBorder="1" applyAlignment="1">
      <alignment vertical="top" wrapText="1"/>
    </xf>
    <xf numFmtId="3" fontId="2" fillId="0" borderId="8" xfId="0" applyNumberFormat="1" applyFont="1" applyBorder="1" applyAlignment="1">
      <alignment horizontal="right" vertical="top" wrapText="1"/>
    </xf>
    <xf numFmtId="3" fontId="2" fillId="0" borderId="9" xfId="0" applyNumberFormat="1" applyFont="1" applyBorder="1" applyAlignment="1">
      <alignment horizontal="right" vertical="top" wrapText="1"/>
    </xf>
    <xf numFmtId="0" fontId="5" fillId="2" borderId="10" xfId="0" applyFont="1" applyFill="1" applyBorder="1" applyAlignment="1">
      <alignment vertical="top" wrapText="1"/>
    </xf>
    <xf numFmtId="0" fontId="3" fillId="3" borderId="11" xfId="0" applyFont="1" applyFill="1" applyBorder="1" applyAlignment="1">
      <alignment vertical="top" wrapText="1"/>
    </xf>
    <xf numFmtId="0" fontId="5" fillId="2" borderId="12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top" wrapText="1"/>
    </xf>
    <xf numFmtId="166" fontId="2" fillId="0" borderId="6" xfId="1" applyNumberFormat="1" applyFont="1" applyFill="1" applyBorder="1" applyAlignment="1">
      <alignment vertical="top" wrapText="1"/>
    </xf>
    <xf numFmtId="3" fontId="2" fillId="0" borderId="6" xfId="0" applyNumberFormat="1" applyFont="1" applyBorder="1" applyAlignment="1">
      <alignment horizontal="right" vertical="top" wrapText="1"/>
    </xf>
    <xf numFmtId="0" fontId="3" fillId="0" borderId="11" xfId="0" applyFont="1" applyFill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12" fillId="0" borderId="0" xfId="0" applyFont="1" applyBorder="1"/>
    <xf numFmtId="0" fontId="10" fillId="0" borderId="0" xfId="0" applyFont="1" applyBorder="1"/>
    <xf numFmtId="0" fontId="0" fillId="0" borderId="0" xfId="0" applyBorder="1" applyAlignment="1">
      <alignment horizontal="left" wrapText="1"/>
    </xf>
    <xf numFmtId="0" fontId="11" fillId="0" borderId="0" xfId="0" applyFont="1" applyFill="1" applyBorder="1" applyAlignment="1">
      <alignment horizontal="left" vertical="top" wrapText="1"/>
    </xf>
    <xf numFmtId="0" fontId="10" fillId="0" borderId="0" xfId="0" applyFont="1" applyAlignment="1">
      <alignment horizontal="left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7"/>
  <sheetViews>
    <sheetView tabSelected="1" workbookViewId="0">
      <selection activeCell="J2" sqref="J2"/>
    </sheetView>
  </sheetViews>
  <sheetFormatPr baseColWidth="10" defaultColWidth="8.83203125" defaultRowHeight="15" x14ac:dyDescent="0.2"/>
  <cols>
    <col min="1" max="1" width="7.5" customWidth="1"/>
    <col min="2" max="2" width="47.6640625" customWidth="1"/>
    <col min="3" max="3" width="27.83203125" style="3" customWidth="1"/>
    <col min="4" max="4" width="27.5" customWidth="1"/>
    <col min="5" max="5" width="19" customWidth="1"/>
    <col min="6" max="6" width="21.33203125" customWidth="1"/>
    <col min="8" max="8" width="10.6640625" bestFit="1" customWidth="1"/>
  </cols>
  <sheetData>
    <row r="1" spans="2:6" ht="21.75" customHeight="1" x14ac:dyDescent="0.2">
      <c r="B1" s="65" t="s">
        <v>58</v>
      </c>
      <c r="C1" s="66"/>
    </row>
    <row r="2" spans="2:6" ht="96.75" customHeight="1" x14ac:dyDescent="0.2">
      <c r="B2" s="67" t="s">
        <v>50</v>
      </c>
      <c r="C2" s="67"/>
      <c r="D2" s="67"/>
      <c r="E2" s="67"/>
      <c r="F2" s="67"/>
    </row>
    <row r="4" spans="2:6" ht="16" x14ac:dyDescent="0.2">
      <c r="B4" s="28" t="s">
        <v>45</v>
      </c>
      <c r="C4" s="42"/>
      <c r="D4" s="29"/>
      <c r="E4" s="29"/>
    </row>
    <row r="5" spans="2:6" ht="6.75" customHeight="1" thickBot="1" x14ac:dyDescent="0.25">
      <c r="B5" s="22"/>
    </row>
    <row r="6" spans="2:6" ht="33" thickBot="1" x14ac:dyDescent="0.25">
      <c r="B6" s="57"/>
      <c r="C6" s="63" t="s">
        <v>8</v>
      </c>
      <c r="D6" s="59" t="s">
        <v>9</v>
      </c>
      <c r="E6" s="60" t="s">
        <v>1</v>
      </c>
    </row>
    <row r="7" spans="2:6" ht="16" x14ac:dyDescent="0.2">
      <c r="B7" s="53" t="s">
        <v>24</v>
      </c>
      <c r="C7" s="61"/>
      <c r="D7" s="55">
        <v>-600000</v>
      </c>
      <c r="E7" s="62">
        <f>D7</f>
        <v>-600000</v>
      </c>
    </row>
    <row r="8" spans="2:6" ht="48" x14ac:dyDescent="0.2">
      <c r="B8" s="13" t="s">
        <v>26</v>
      </c>
      <c r="C8" s="45" t="s">
        <v>41</v>
      </c>
      <c r="D8" s="9"/>
      <c r="E8" s="47"/>
    </row>
    <row r="9" spans="2:6" ht="32" x14ac:dyDescent="0.2">
      <c r="B9" s="13" t="s">
        <v>18</v>
      </c>
      <c r="C9" s="31" t="s">
        <v>23</v>
      </c>
      <c r="D9" s="31">
        <f>(600000*0.3*0.44*(1+0.15/2)) /((1+0.15)*(0.15+0.3))</f>
        <v>164521.73913043478</v>
      </c>
      <c r="E9" s="1">
        <f>E7+D9</f>
        <v>-435478.26086956519</v>
      </c>
    </row>
    <row r="10" spans="2:6" ht="16" x14ac:dyDescent="0.2">
      <c r="B10" s="14" t="s">
        <v>0</v>
      </c>
      <c r="C10" s="27"/>
      <c r="D10" s="18"/>
      <c r="E10" s="1">
        <f>E9+D10</f>
        <v>-435478.26086956519</v>
      </c>
    </row>
    <row r="11" spans="2:6" ht="8.25" customHeight="1" x14ac:dyDescent="0.2">
      <c r="B11" s="15"/>
      <c r="C11" s="20"/>
      <c r="D11" s="19"/>
      <c r="E11" s="5"/>
    </row>
    <row r="12" spans="2:6" ht="32" x14ac:dyDescent="0.2">
      <c r="B12" s="49" t="s">
        <v>42</v>
      </c>
      <c r="C12" s="32" t="s">
        <v>51</v>
      </c>
      <c r="D12" s="9">
        <f>180000*0.56*2.855</f>
        <v>287784.00000000006</v>
      </c>
      <c r="E12" s="1">
        <f>E10+D12</f>
        <v>-147694.26086956513</v>
      </c>
    </row>
    <row r="13" spans="2:6" ht="32" x14ac:dyDescent="0.2">
      <c r="B13" s="49" t="s">
        <v>43</v>
      </c>
      <c r="C13" s="32" t="s">
        <v>48</v>
      </c>
      <c r="D13" s="9">
        <f>-60000*0.1*0.56*2.855</f>
        <v>-9592.8000000000011</v>
      </c>
      <c r="E13" s="1">
        <f>E12+D13</f>
        <v>-157287.06086956512</v>
      </c>
    </row>
    <row r="14" spans="2:6" ht="30.75" customHeight="1" x14ac:dyDescent="0.2">
      <c r="B14" s="50" t="s">
        <v>25</v>
      </c>
      <c r="C14" s="33" t="s">
        <v>29</v>
      </c>
      <c r="D14" s="34">
        <f>100000*0.572</f>
        <v>57199.999999999993</v>
      </c>
      <c r="E14" s="1">
        <f>E13+D14</f>
        <v>-100087.06086956512</v>
      </c>
    </row>
    <row r="15" spans="2:6" ht="33.75" customHeight="1" x14ac:dyDescent="0.2">
      <c r="B15" s="48" t="s">
        <v>27</v>
      </c>
      <c r="C15" s="46" t="s">
        <v>28</v>
      </c>
      <c r="D15" s="44">
        <f>600000*(1-0.3/2)*POWER((1-0.3),3-1)</f>
        <v>249899.99999999997</v>
      </c>
      <c r="E15" s="47"/>
    </row>
    <row r="16" spans="2:6" ht="48" x14ac:dyDescent="0.2">
      <c r="B16" s="64" t="s">
        <v>44</v>
      </c>
      <c r="C16" s="31" t="s">
        <v>30</v>
      </c>
      <c r="D16" s="10">
        <f>-((249900*0.3*0.44) /(0.15+0.3))*0.572</f>
        <v>-41929.888000000006</v>
      </c>
      <c r="E16" s="2">
        <f>E14+D16</f>
        <v>-142016.94886956512</v>
      </c>
    </row>
    <row r="17" spans="1:7" ht="48" x14ac:dyDescent="0.2">
      <c r="B17" s="13" t="s">
        <v>31</v>
      </c>
      <c r="C17" s="31" t="s">
        <v>32</v>
      </c>
      <c r="D17" s="10">
        <f>(249900-100000)*0.44*0.572</f>
        <v>37726.831999999995</v>
      </c>
      <c r="E17" s="51">
        <f>E16+D17</f>
        <v>-104290.11686956513</v>
      </c>
    </row>
    <row r="18" spans="1:7" ht="8.25" customHeight="1" x14ac:dyDescent="0.2">
      <c r="B18" s="23"/>
      <c r="C18" s="23"/>
      <c r="D18" s="23"/>
      <c r="E18" s="24"/>
    </row>
    <row r="19" spans="1:7" ht="51" customHeight="1" x14ac:dyDescent="0.2">
      <c r="B19" s="68" t="s">
        <v>47</v>
      </c>
      <c r="C19" s="68"/>
      <c r="D19" s="68"/>
      <c r="E19" s="68"/>
      <c r="F19" s="68"/>
    </row>
    <row r="20" spans="1:7" ht="8.25" customHeight="1" x14ac:dyDescent="0.2">
      <c r="B20" s="23"/>
      <c r="C20" s="23"/>
      <c r="D20" s="23"/>
      <c r="E20" s="24"/>
    </row>
    <row r="21" spans="1:7" ht="17" thickBot="1" x14ac:dyDescent="0.25">
      <c r="B21" s="28" t="s">
        <v>46</v>
      </c>
      <c r="C21" s="23"/>
      <c r="D21" s="23"/>
      <c r="E21" s="24"/>
    </row>
    <row r="22" spans="1:7" ht="49" thickBot="1" x14ac:dyDescent="0.25">
      <c r="B22" s="57"/>
      <c r="C22" s="58" t="s">
        <v>2</v>
      </c>
      <c r="D22" s="58" t="s">
        <v>8</v>
      </c>
      <c r="E22" s="59" t="s">
        <v>9</v>
      </c>
      <c r="F22" s="60" t="s">
        <v>1</v>
      </c>
    </row>
    <row r="23" spans="1:7" ht="16" x14ac:dyDescent="0.2">
      <c r="A23" s="26" t="s">
        <v>13</v>
      </c>
      <c r="B23" s="53" t="s">
        <v>24</v>
      </c>
      <c r="C23" s="54">
        <v>600000</v>
      </c>
      <c r="D23" s="54"/>
      <c r="E23" s="55">
        <v>-600000</v>
      </c>
      <c r="F23" s="56">
        <f>E23</f>
        <v>-600000</v>
      </c>
    </row>
    <row r="24" spans="1:7" ht="48" x14ac:dyDescent="0.2">
      <c r="A24" s="26"/>
      <c r="B24" s="13" t="s">
        <v>26</v>
      </c>
      <c r="C24" s="45" t="s">
        <v>41</v>
      </c>
      <c r="D24" s="9"/>
      <c r="E24" s="47"/>
      <c r="F24" s="52"/>
    </row>
    <row r="25" spans="1:7" ht="16" x14ac:dyDescent="0.2">
      <c r="A25" s="26"/>
      <c r="B25" s="39" t="s">
        <v>0</v>
      </c>
      <c r="C25" s="8"/>
      <c r="D25" s="8"/>
      <c r="E25" s="18">
        <f>E23</f>
        <v>-600000</v>
      </c>
      <c r="F25" s="40">
        <f>F23</f>
        <v>-600000</v>
      </c>
    </row>
    <row r="26" spans="1:7" ht="11.25" customHeight="1" x14ac:dyDescent="0.2">
      <c r="A26" s="26"/>
      <c r="B26" s="15"/>
      <c r="C26" s="20"/>
      <c r="D26" s="20"/>
      <c r="E26" s="19"/>
      <c r="F26" s="41"/>
    </row>
    <row r="27" spans="1:7" ht="16" x14ac:dyDescent="0.2">
      <c r="A27" s="26" t="s">
        <v>14</v>
      </c>
      <c r="B27" s="16" t="s">
        <v>49</v>
      </c>
      <c r="C27" s="4"/>
      <c r="D27" s="32" t="s">
        <v>34</v>
      </c>
      <c r="E27" s="37">
        <f>180000*0.56</f>
        <v>100800.00000000001</v>
      </c>
      <c r="F27" s="35">
        <f>F25+E27</f>
        <v>-499200</v>
      </c>
    </row>
    <row r="28" spans="1:7" ht="16" x14ac:dyDescent="0.2">
      <c r="A28" s="26"/>
      <c r="B28" s="49" t="s">
        <v>52</v>
      </c>
      <c r="D28" s="32" t="s">
        <v>53</v>
      </c>
      <c r="E28" s="37">
        <f>-60000*0.1*0.56</f>
        <v>-3360.0000000000005</v>
      </c>
      <c r="F28" s="35">
        <f>F27+E28</f>
        <v>-502560</v>
      </c>
    </row>
    <row r="29" spans="1:7" ht="32" x14ac:dyDescent="0.2">
      <c r="A29" s="26"/>
      <c r="B29" s="17" t="s">
        <v>19</v>
      </c>
      <c r="C29" s="6">
        <f>C23*(1-0.3*0.5)</f>
        <v>510000</v>
      </c>
      <c r="D29" s="21" t="s">
        <v>33</v>
      </c>
      <c r="E29" s="12">
        <f>$C23*50%*30%*44%</f>
        <v>39600</v>
      </c>
      <c r="F29" s="36">
        <f>F28+E29</f>
        <v>-462960</v>
      </c>
      <c r="G29" t="s">
        <v>10</v>
      </c>
    </row>
    <row r="30" spans="1:7" ht="16" x14ac:dyDescent="0.2">
      <c r="A30" s="26"/>
      <c r="B30" s="15"/>
      <c r="C30" s="20"/>
      <c r="D30" s="20"/>
      <c r="E30" s="19"/>
      <c r="F30" s="41"/>
    </row>
    <row r="31" spans="1:7" ht="16" x14ac:dyDescent="0.2">
      <c r="A31" s="26" t="s">
        <v>15</v>
      </c>
      <c r="B31" s="16" t="s">
        <v>3</v>
      </c>
      <c r="C31" s="4"/>
      <c r="D31" s="32" t="s">
        <v>34</v>
      </c>
      <c r="E31" s="37">
        <f>180000*0.56</f>
        <v>100800.00000000001</v>
      </c>
      <c r="F31" s="35">
        <f>F29+E31</f>
        <v>-362160</v>
      </c>
    </row>
    <row r="32" spans="1:7" ht="16" x14ac:dyDescent="0.2">
      <c r="A32" s="26"/>
      <c r="B32" s="49" t="s">
        <v>54</v>
      </c>
      <c r="D32" s="32" t="s">
        <v>53</v>
      </c>
      <c r="E32" s="37">
        <f>-60000*0.1*0.56</f>
        <v>-3360.0000000000005</v>
      </c>
      <c r="F32" s="35">
        <f>F31+E32</f>
        <v>-365520</v>
      </c>
    </row>
    <row r="33" spans="1:7" ht="16" x14ac:dyDescent="0.2">
      <c r="A33" s="26"/>
      <c r="B33" s="17" t="s">
        <v>4</v>
      </c>
      <c r="C33" s="11">
        <f>C29*(1-0.3)</f>
        <v>357000</v>
      </c>
      <c r="D33" s="21" t="s">
        <v>35</v>
      </c>
      <c r="E33" s="12">
        <f>$C29*30%*44%</f>
        <v>67320</v>
      </c>
      <c r="F33" s="36">
        <f>F32+E33</f>
        <v>-298200</v>
      </c>
      <c r="G33" t="s">
        <v>11</v>
      </c>
    </row>
    <row r="34" spans="1:7" ht="12.75" customHeight="1" x14ac:dyDescent="0.2">
      <c r="A34" s="26"/>
      <c r="B34" s="15"/>
      <c r="C34" s="20"/>
      <c r="D34" s="20"/>
      <c r="E34" s="19"/>
      <c r="F34" s="41"/>
    </row>
    <row r="35" spans="1:7" ht="16" x14ac:dyDescent="0.2">
      <c r="A35" s="26" t="s">
        <v>16</v>
      </c>
      <c r="B35" s="16" t="s">
        <v>5</v>
      </c>
      <c r="C35" s="4"/>
      <c r="D35" s="32" t="s">
        <v>34</v>
      </c>
      <c r="E35" s="37">
        <f>180000*0.56</f>
        <v>100800.00000000001</v>
      </c>
      <c r="F35" s="35">
        <f>F33+E35</f>
        <v>-197400</v>
      </c>
    </row>
    <row r="36" spans="1:7" ht="16" x14ac:dyDescent="0.2">
      <c r="A36" s="26"/>
      <c r="B36" s="49" t="s">
        <v>55</v>
      </c>
      <c r="D36" s="32" t="s">
        <v>53</v>
      </c>
      <c r="E36" s="37">
        <f>-60000*0.1*0.56</f>
        <v>-3360.0000000000005</v>
      </c>
      <c r="F36" s="35">
        <f>F35+E36</f>
        <v>-200760</v>
      </c>
    </row>
    <row r="37" spans="1:7" ht="16" x14ac:dyDescent="0.2">
      <c r="A37" s="26"/>
      <c r="B37" s="17" t="s">
        <v>6</v>
      </c>
      <c r="C37" s="11">
        <f>C33*(1-0.3)</f>
        <v>249899.99999999997</v>
      </c>
      <c r="D37" s="21" t="s">
        <v>36</v>
      </c>
      <c r="E37" s="7">
        <f>$C33*30%*44%</f>
        <v>47124</v>
      </c>
      <c r="F37" s="36">
        <f>F36+E37</f>
        <v>-153636</v>
      </c>
      <c r="G37" t="s">
        <v>12</v>
      </c>
    </row>
    <row r="38" spans="1:7" ht="16" x14ac:dyDescent="0.2">
      <c r="A38" s="26"/>
      <c r="B38" s="15"/>
      <c r="C38" s="20"/>
      <c r="D38" s="20"/>
      <c r="E38" s="19"/>
      <c r="F38" s="41"/>
    </row>
    <row r="39" spans="1:7" ht="16" x14ac:dyDescent="0.2">
      <c r="A39" s="26" t="s">
        <v>17</v>
      </c>
      <c r="B39" s="16" t="s">
        <v>7</v>
      </c>
      <c r="C39" s="4"/>
      <c r="D39" s="32" t="s">
        <v>34</v>
      </c>
      <c r="E39" s="37">
        <f>180000*0.56</f>
        <v>100800.00000000001</v>
      </c>
      <c r="F39" s="35">
        <f>F37+E39</f>
        <v>-52835.999999999985</v>
      </c>
    </row>
    <row r="40" spans="1:7" ht="16" x14ac:dyDescent="0.2">
      <c r="A40" s="26"/>
      <c r="B40" s="49" t="s">
        <v>56</v>
      </c>
      <c r="D40" s="32" t="s">
        <v>53</v>
      </c>
      <c r="E40" s="37">
        <f>-60000*0.1*0.56</f>
        <v>-3360.0000000000005</v>
      </c>
      <c r="F40" s="35">
        <f>F39+E40</f>
        <v>-56195.999999999985</v>
      </c>
    </row>
    <row r="41" spans="1:7" ht="16" x14ac:dyDescent="0.2">
      <c r="A41" s="26"/>
      <c r="B41" s="17" t="s">
        <v>37</v>
      </c>
      <c r="C41" s="11">
        <f>C37</f>
        <v>249899.99999999997</v>
      </c>
      <c r="D41" s="21"/>
      <c r="E41" s="7"/>
      <c r="F41" s="36">
        <f>F40+E41</f>
        <v>-56195.999999999985</v>
      </c>
    </row>
    <row r="42" spans="1:7" ht="16" x14ac:dyDescent="0.2">
      <c r="B42" s="16" t="s">
        <v>38</v>
      </c>
      <c r="C42" s="4"/>
      <c r="D42" s="38">
        <v>100000</v>
      </c>
      <c r="E42" s="9">
        <v>100000</v>
      </c>
      <c r="F42" s="35">
        <f>F41+E42</f>
        <v>43804.000000000015</v>
      </c>
    </row>
    <row r="43" spans="1:7" ht="16" x14ac:dyDescent="0.2">
      <c r="B43" s="17" t="s">
        <v>39</v>
      </c>
      <c r="C43" s="25"/>
      <c r="D43" s="30" t="s">
        <v>40</v>
      </c>
      <c r="E43" s="7">
        <f>(C41-D42)*0.44</f>
        <v>65955.999999999985</v>
      </c>
      <c r="F43" s="36">
        <f>F42+E43</f>
        <v>109760</v>
      </c>
      <c r="G43" t="s">
        <v>22</v>
      </c>
    </row>
    <row r="44" spans="1:7" x14ac:dyDescent="0.2">
      <c r="B44" t="s">
        <v>20</v>
      </c>
      <c r="D44" s="3"/>
    </row>
    <row r="45" spans="1:7" x14ac:dyDescent="0.2">
      <c r="B45" t="s">
        <v>21</v>
      </c>
      <c r="D45" s="3"/>
    </row>
    <row r="46" spans="1:7" x14ac:dyDescent="0.2">
      <c r="B46" s="43"/>
      <c r="D46" s="3"/>
    </row>
    <row r="47" spans="1:7" ht="51.75" customHeight="1" x14ac:dyDescent="0.2">
      <c r="B47" s="69" t="s">
        <v>57</v>
      </c>
      <c r="C47" s="69"/>
      <c r="D47" s="69"/>
      <c r="E47" s="69"/>
      <c r="F47" s="69"/>
    </row>
  </sheetData>
  <mergeCells count="3">
    <mergeCell ref="B2:F2"/>
    <mergeCell ref="B19:F19"/>
    <mergeCell ref="B47:F47"/>
  </mergeCells>
  <pageMargins left="0.70866141732283472" right="0.70866141732283472" top="0.74803149606299213" bottom="0.74803149606299213" header="0.31496062992125984" footer="0.31496062992125984"/>
  <pageSetup scale="8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Q&amp;A P1</vt:lpstr>
      <vt:lpstr>'Q&amp;A P1'!Print_Area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Lagou-Moreau</dc:creator>
  <cp:lastModifiedBy>Jeremy Ouellet</cp:lastModifiedBy>
  <cp:lastPrinted>2015-02-16T14:42:02Z</cp:lastPrinted>
  <dcterms:created xsi:type="dcterms:W3CDTF">2013-06-28T14:09:05Z</dcterms:created>
  <dcterms:modified xsi:type="dcterms:W3CDTF">2018-10-17T14:50:50Z</dcterms:modified>
</cp:coreProperties>
</file>