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workbookPr defaultThemeVersion="166925"/>
  <mc:AlternateContent xmlns:mc="http://schemas.openxmlformats.org/markup-compatibility/2006">
    <mc:Choice Requires="x15">
      <x15ac:absPath xmlns:x15ac="http://schemas.microsoft.com/office/spreadsheetml/2010/11/ac" url="C:\Users\laury\Desktop\"/>
    </mc:Choice>
  </mc:AlternateContent>
  <xr:revisionPtr revIDLastSave="0" documentId="8_{DEA5172D-1180-41DF-A641-7A6200ABEA67}" xr6:coauthVersionLast="28" xr6:coauthVersionMax="28" xr10:uidLastSave="{00000000-0000-0000-0000-000000000000}"/>
  <bookViews>
    <workbookView xWindow="0" yWindow="0" windowWidth="20505" windowHeight="8408" activeTab="2" xr2:uid="{9D5525E8-155C-2E43-AE3A-782381064E2E}"/>
  </bookViews>
  <sheets>
    <sheet name="Prob 2a" sheetId="2" r:id="rId1"/>
    <sheet name="Prob 2b" sheetId="1" r:id="rId2"/>
    <sheet name="Prob 3" sheetId="3" r:id="rId3"/>
    <sheet name="Prob 4" sheetId="4" r:id="rId4"/>
  </sheets>
  <calcPr calcId="171027"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2" i="3" l="1"/>
  <c r="I42" i="3"/>
  <c r="H46" i="3"/>
  <c r="H45" i="3"/>
  <c r="H44" i="3"/>
  <c r="H43" i="3"/>
  <c r="H41" i="3"/>
  <c r="G46" i="3"/>
  <c r="G45" i="3"/>
  <c r="G44" i="3"/>
  <c r="G43" i="3"/>
  <c r="G42" i="3"/>
  <c r="G41" i="3"/>
  <c r="F46" i="3"/>
  <c r="F45" i="3"/>
  <c r="F44" i="3"/>
  <c r="F42" i="3"/>
  <c r="F43" i="3"/>
  <c r="F41" i="3"/>
  <c r="I46" i="3"/>
  <c r="I45" i="3"/>
  <c r="I44" i="3"/>
  <c r="I43" i="3"/>
  <c r="I41" i="3"/>
  <c r="F14" i="3"/>
  <c r="G14" i="3"/>
  <c r="H14" i="3"/>
  <c r="H13" i="3"/>
  <c r="F25" i="3"/>
  <c r="E25" i="3"/>
  <c r="E24" i="3"/>
  <c r="E23" i="3"/>
  <c r="F23" i="3"/>
  <c r="F24" i="3"/>
  <c r="G24" i="3"/>
  <c r="G23" i="3"/>
  <c r="H23" i="3"/>
  <c r="H24" i="3"/>
  <c r="G25" i="3"/>
  <c r="H25" i="3"/>
  <c r="H19" i="1"/>
  <c r="H18" i="1"/>
  <c r="H17" i="1"/>
  <c r="H16" i="1"/>
  <c r="H15" i="1"/>
  <c r="H14" i="1"/>
  <c r="H13" i="1"/>
  <c r="G19" i="1"/>
  <c r="G18" i="1"/>
  <c r="G17" i="1"/>
  <c r="G16" i="1"/>
  <c r="G15" i="1"/>
  <c r="G14" i="1"/>
  <c r="G13" i="1"/>
  <c r="E19" i="1"/>
  <c r="E18" i="1"/>
  <c r="E17" i="1"/>
  <c r="E16" i="1"/>
  <c r="E15" i="1"/>
  <c r="E14" i="1"/>
  <c r="E13" i="1"/>
  <c r="H19" i="2"/>
  <c r="H18" i="2"/>
  <c r="H17" i="2"/>
  <c r="H16" i="2"/>
  <c r="H15" i="2"/>
  <c r="H14" i="2"/>
  <c r="H13" i="2"/>
  <c r="G19" i="2"/>
  <c r="G18" i="2"/>
  <c r="G17" i="2"/>
  <c r="G16" i="2"/>
  <c r="G15" i="2"/>
  <c r="G14" i="2"/>
  <c r="G13" i="2"/>
  <c r="F19" i="2"/>
  <c r="F18" i="2"/>
  <c r="F17" i="2"/>
  <c r="F16" i="2"/>
  <c r="F15" i="2"/>
  <c r="F14" i="2"/>
  <c r="F13" i="2"/>
  <c r="E19" i="2"/>
  <c r="E18" i="2"/>
  <c r="E17" i="2"/>
  <c r="E16" i="2"/>
  <c r="E15" i="2"/>
  <c r="E14" i="2"/>
  <c r="E13" i="2"/>
  <c r="H12" i="3"/>
  <c r="G13" i="3"/>
  <c r="G12" i="3"/>
  <c r="F13" i="3"/>
  <c r="F12" i="3"/>
  <c r="E13" i="3"/>
  <c r="E14" i="3"/>
  <c r="E12" i="3"/>
  <c r="I18" i="4"/>
  <c r="C15" i="4"/>
  <c r="F17" i="4"/>
  <c r="D19" i="1"/>
  <c r="D18" i="1"/>
  <c r="D17" i="1"/>
  <c r="D16" i="1"/>
  <c r="D15" i="1"/>
  <c r="D14" i="1"/>
  <c r="D13" i="1"/>
  <c r="D42" i="3"/>
  <c r="D43" i="3"/>
  <c r="D44" i="3"/>
  <c r="L17" i="4"/>
  <c r="L19" i="4"/>
  <c r="L21" i="4"/>
  <c r="I17" i="4"/>
  <c r="I19" i="4"/>
  <c r="I21" i="4"/>
  <c r="F19" i="4"/>
  <c r="F21" i="4"/>
  <c r="C17" i="4"/>
  <c r="C19" i="4"/>
  <c r="C21" i="4"/>
  <c r="C6" i="4"/>
  <c r="C8" i="4"/>
  <c r="C10" i="4"/>
  <c r="D45" i="3"/>
  <c r="D46" i="3"/>
</calcChain>
</file>

<file path=xl/sharedStrings.xml><?xml version="1.0" encoding="utf-8"?>
<sst xmlns="http://schemas.openxmlformats.org/spreadsheetml/2006/main" count="104" uniqueCount="46">
  <si>
    <t>RC</t>
    <phoneticPr fontId="0" type="noConversion"/>
  </si>
  <si>
    <t>Année</t>
    <phoneticPr fontId="0" type="noConversion"/>
  </si>
  <si>
    <t>Le calcul de la vie économique</t>
    <phoneticPr fontId="0" type="noConversion"/>
  </si>
  <si>
    <t>Diminution de la valeur marchande pour l'année</t>
    <phoneticPr fontId="0" type="noConversion"/>
  </si>
  <si>
    <t>Intérêts renoncés sur la valeur marchande cette année</t>
    <phoneticPr fontId="0" type="noConversion"/>
  </si>
  <si>
    <t>Coût marginal pour l'année</t>
    <phoneticPr fontId="0" type="noConversion"/>
  </si>
  <si>
    <t>Équivalent annuel du coût marginal</t>
    <phoneticPr fontId="0" type="noConversion"/>
  </si>
  <si>
    <t>Défenseur</t>
    <phoneticPr fontId="0" type="noConversion"/>
  </si>
  <si>
    <t>Défenseur (coût marginal)</t>
    <phoneticPr fontId="0" type="noConversion"/>
  </si>
  <si>
    <t>Aspirant</t>
    <phoneticPr fontId="0" type="noConversion"/>
  </si>
  <si>
    <t>Projections initiales</t>
  </si>
  <si>
    <t>Unités vendues</t>
  </si>
  <si>
    <t>Prix de vente ($)</t>
  </si>
  <si>
    <t>Recettes ($0</t>
  </si>
  <si>
    <t>Coûts unitaires ($)</t>
  </si>
  <si>
    <t>Coûts variables ($)</t>
  </si>
  <si>
    <t>Coûts fixes ($)</t>
  </si>
  <si>
    <t>Profit ($)</t>
  </si>
  <si>
    <t>Changer le prix</t>
  </si>
  <si>
    <t>Changer les unités vendues</t>
  </si>
  <si>
    <t>Changer les coûts unitaires</t>
  </si>
  <si>
    <t>Changer le coût fixe</t>
  </si>
  <si>
    <t>Analyse du point mort (seuil de rentabilité)</t>
  </si>
  <si>
    <t>Panneau A</t>
  </si>
  <si>
    <t>Panneau B</t>
  </si>
  <si>
    <t>Panneau C</t>
  </si>
  <si>
    <t>Panneau D</t>
  </si>
  <si>
    <t>CEA</t>
  </si>
  <si>
    <t>CAE</t>
  </si>
  <si>
    <t>AE des CEA</t>
  </si>
  <si>
    <t>VM</t>
  </si>
  <si>
    <t>PE (ou PW) de CEA</t>
  </si>
  <si>
    <t>Diminution de la valeur marchande pour l'année</t>
  </si>
  <si>
    <t>Intérêts renoncés sur la valeur marchande pour l'année</t>
  </si>
  <si>
    <t>AE du coût marginal</t>
  </si>
  <si>
    <t>PW de CEA</t>
  </si>
  <si>
    <t>-</t>
    <phoneticPr fontId="0" type="noConversion"/>
  </si>
  <si>
    <t>Réparation importante</t>
  </si>
  <si>
    <t>TRAM</t>
  </si>
  <si>
    <t>Valeur de récuperation</t>
  </si>
  <si>
    <t>Coût initial</t>
  </si>
  <si>
    <t>Coût init. Aspirant</t>
  </si>
  <si>
    <t xml:space="preserve"> -</t>
  </si>
  <si>
    <t>Vie économique</t>
  </si>
  <si>
    <t>5 ans</t>
  </si>
  <si>
    <t>DUE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</si>
</sst>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43" formatCode="_(* #,##0.00_);_(* \(#,##0.00\);_(* &quot;-&quot;??_);_(@_)"/>
    <numFmt numFmtId="164" formatCode="_(* #,##0_);_(* \(#,##0\);_(* &quot;-&quot;??_);_(@_)"/>
    <numFmt numFmtId="174" formatCode="0.0"/>
  </numFmts>
  <fonts count="6" x14ac:knownFonts="1">
    <font>
      <sz val="12"/>
      <color theme="1"/>
      <name val="Calibri"/>
      <family val="2"/>
      <scheme val="minor"/>
    </font>
    <font>
      <sz val="12"/>
      <color theme="1"/>
      <name val="Calibri"/>
      <family val="2"/>
      <scheme val="minor"/>
    </font>
    <font>
      <b/>
      <sz val="12"/>
      <color theme="1"/>
      <name val="Calibri"/>
      <family val="2"/>
      <scheme val="minor"/>
    </font>
    <font>
      <sz val="10"/>
      <name val="Verdana"/>
      <family val="2"/>
    </font>
    <font>
      <sz val="14"/>
      <name val="Verdana"/>
      <family val="2"/>
    </font>
    <font>
      <b/>
      <sz val="14"/>
      <color indexed="9"/>
      <name val="Verdana"/>
      <family val="2"/>
    </font>
  </fonts>
  <fills count="5">
    <fill>
      <patternFill patternType="none"/>
    </fill>
    <fill>
      <patternFill patternType="gray125"/>
    </fill>
    <fill>
      <patternFill patternType="solid">
        <fgColor indexed="18"/>
        <bgColor indexed="64"/>
      </patternFill>
    </fill>
    <fill>
      <patternFill patternType="solid">
        <fgColor theme="9" tint="0.79998168889431442"/>
        <bgColor indexed="64"/>
      </patternFill>
    </fill>
    <fill>
      <patternFill patternType="solid">
        <fgColor theme="0"/>
        <bgColor indexed="64"/>
      </patternFill>
    </fill>
  </fills>
  <borders count="1">
    <border>
      <left/>
      <right/>
      <top/>
      <bottom/>
      <diagonal/>
    </border>
  </borders>
  <cellStyleXfs count="4">
    <xf numFmtId="0" fontId="0" fillId="0" borderId="0"/>
    <xf numFmtId="43" fontId="1" fillId="0" borderId="0" applyFont="0" applyFill="0" applyBorder="0" applyAlignment="0" applyProtection="0"/>
    <xf numFmtId="0" fontId="3" fillId="0" borderId="0"/>
    <xf numFmtId="44" fontId="1" fillId="0" borderId="0" applyFont="0" applyFill="0" applyBorder="0" applyAlignment="0" applyProtection="0"/>
  </cellStyleXfs>
  <cellXfs count="44">
    <xf numFmtId="0" fontId="0" fillId="0" borderId="0" xfId="0"/>
    <xf numFmtId="0" fontId="4" fillId="0" borderId="0" xfId="2" applyFont="1"/>
    <xf numFmtId="0" fontId="4" fillId="0" borderId="0" xfId="2" applyFont="1" applyAlignment="1">
      <alignment horizontal="center"/>
    </xf>
    <xf numFmtId="0" fontId="4" fillId="0" borderId="0" xfId="2" applyFont="1" applyFill="1" applyAlignment="1">
      <alignment horizontal="center"/>
    </xf>
    <xf numFmtId="0" fontId="4" fillId="0" borderId="0" xfId="2" applyFont="1" applyAlignment="1">
      <alignment horizontal="center" vertical="center"/>
    </xf>
    <xf numFmtId="3" fontId="4" fillId="0" borderId="0" xfId="2" applyNumberFormat="1" applyFont="1" applyFill="1" applyAlignment="1">
      <alignment horizontal="center" vertical="center"/>
    </xf>
    <xf numFmtId="3" fontId="4" fillId="0" borderId="0" xfId="2" applyNumberFormat="1" applyFont="1" applyAlignment="1">
      <alignment horizontal="center" vertical="center"/>
    </xf>
    <xf numFmtId="0" fontId="4" fillId="0" borderId="0" xfId="2" applyFont="1" applyFill="1" applyAlignment="1">
      <alignment horizontal="center" vertical="center"/>
    </xf>
    <xf numFmtId="0" fontId="4" fillId="0" borderId="0" xfId="0" applyFont="1"/>
    <xf numFmtId="0" fontId="4" fillId="0" borderId="0" xfId="0" applyFont="1" applyAlignment="1">
      <alignment horizontal="center"/>
    </xf>
    <xf numFmtId="0" fontId="4" fillId="0" borderId="0" xfId="0" applyFont="1" applyAlignment="1">
      <alignment horizontal="center" wrapText="1"/>
    </xf>
    <xf numFmtId="0" fontId="4" fillId="0" borderId="0" xfId="0" applyFont="1" applyAlignment="1">
      <alignment horizontal="center" vertical="center"/>
    </xf>
    <xf numFmtId="3" fontId="4" fillId="0" borderId="0" xfId="0" applyNumberFormat="1" applyFont="1" applyAlignment="1">
      <alignment horizontal="center" vertical="center"/>
    </xf>
    <xf numFmtId="3" fontId="4" fillId="0" borderId="0" xfId="0" applyNumberFormat="1" applyFont="1"/>
    <xf numFmtId="0" fontId="4" fillId="0" borderId="0" xfId="0" applyFont="1" applyFill="1" applyAlignment="1">
      <alignment horizontal="center" vertical="center"/>
    </xf>
    <xf numFmtId="3" fontId="4" fillId="0" borderId="0" xfId="0" applyNumberFormat="1" applyFont="1" applyFill="1" applyAlignment="1">
      <alignment horizontal="center" vertical="center"/>
    </xf>
    <xf numFmtId="3" fontId="4" fillId="0" borderId="0" xfId="0" applyNumberFormat="1" applyFont="1" applyAlignment="1">
      <alignment horizontal="center"/>
    </xf>
    <xf numFmtId="6" fontId="4" fillId="0" borderId="0" xfId="0" applyNumberFormat="1" applyFont="1" applyAlignment="1">
      <alignment horizontal="center" vertical="center"/>
    </xf>
    <xf numFmtId="6" fontId="4" fillId="0" borderId="0" xfId="0" applyNumberFormat="1" applyFont="1" applyFill="1" applyAlignment="1">
      <alignment horizontal="center" vertical="center"/>
    </xf>
    <xf numFmtId="43" fontId="0" fillId="0" borderId="0" xfId="1" applyFont="1"/>
    <xf numFmtId="2" fontId="0" fillId="0" borderId="0" xfId="0" applyNumberFormat="1"/>
    <xf numFmtId="164" fontId="0" fillId="0" borderId="0" xfId="1" applyNumberFormat="1" applyFont="1"/>
    <xf numFmtId="164" fontId="0" fillId="0" borderId="0" xfId="0" applyNumberFormat="1"/>
    <xf numFmtId="43" fontId="0" fillId="0" borderId="0" xfId="0" applyNumberFormat="1"/>
    <xf numFmtId="0" fontId="2" fillId="0" borderId="0" xfId="0" applyFont="1"/>
    <xf numFmtId="0" fontId="2" fillId="0" borderId="0" xfId="0" applyFont="1" applyAlignment="1"/>
    <xf numFmtId="164" fontId="0" fillId="3" borderId="0" xfId="1" applyNumberFormat="1" applyFont="1" applyFill="1"/>
    <xf numFmtId="43" fontId="0" fillId="3" borderId="0" xfId="1" applyFont="1" applyFill="1"/>
    <xf numFmtId="0" fontId="4" fillId="0" borderId="0" xfId="2" applyFont="1" applyAlignment="1">
      <alignment horizontal="center" wrapText="1"/>
    </xf>
    <xf numFmtId="0" fontId="4" fillId="0" borderId="0" xfId="0" applyFont="1" applyAlignment="1">
      <alignment vertical="top"/>
    </xf>
    <xf numFmtId="0" fontId="4" fillId="0" borderId="0" xfId="2" applyFont="1" applyAlignment="1">
      <alignment horizontal="center" vertical="top" wrapText="1"/>
    </xf>
    <xf numFmtId="0" fontId="4" fillId="0" borderId="0" xfId="0" applyFont="1" applyAlignment="1">
      <alignment horizontal="center" vertical="top" wrapText="1"/>
    </xf>
    <xf numFmtId="0" fontId="4" fillId="0" borderId="0" xfId="2" applyFont="1" applyAlignment="1">
      <alignment horizontal="center" vertical="top"/>
    </xf>
    <xf numFmtId="0" fontId="4" fillId="0" borderId="0" xfId="0" applyFont="1" applyAlignment="1">
      <alignment horizontal="center" vertical="top"/>
    </xf>
    <xf numFmtId="0" fontId="5" fillId="2" borderId="0" xfId="2" applyFont="1" applyFill="1" applyAlignment="1">
      <alignment horizontal="center" vertical="center"/>
    </xf>
    <xf numFmtId="0" fontId="5" fillId="2" borderId="0" xfId="0" applyFont="1" applyFill="1" applyAlignment="1">
      <alignment horizontal="center" vertical="center"/>
    </xf>
    <xf numFmtId="0" fontId="5" fillId="0" borderId="0" xfId="0" applyFont="1" applyFill="1" applyAlignment="1">
      <alignment horizontal="center" vertical="center"/>
    </xf>
    <xf numFmtId="0" fontId="2" fillId="0" borderId="0" xfId="0" applyFont="1" applyAlignment="1">
      <alignment horizontal="center"/>
    </xf>
    <xf numFmtId="174" fontId="0" fillId="3" borderId="0" xfId="0" applyNumberFormat="1" applyFill="1"/>
    <xf numFmtId="9" fontId="4" fillId="0" borderId="0" xfId="0" applyNumberFormat="1" applyFont="1"/>
    <xf numFmtId="9" fontId="4" fillId="0" borderId="0" xfId="2" applyNumberFormat="1" applyFont="1"/>
    <xf numFmtId="0" fontId="4" fillId="0" borderId="0" xfId="3" applyNumberFormat="1" applyFont="1" applyAlignment="1">
      <alignment horizontal="center" vertical="center" wrapText="1"/>
    </xf>
    <xf numFmtId="3" fontId="4" fillId="4" borderId="0" xfId="0" applyNumberFormat="1" applyFont="1" applyFill="1" applyAlignment="1">
      <alignment horizontal="center" vertical="center"/>
    </xf>
    <xf numFmtId="3" fontId="4" fillId="4" borderId="0" xfId="0" applyNumberFormat="1" applyFont="1" applyFill="1"/>
  </cellXfs>
  <cellStyles count="4">
    <cellStyle name="Milliers" xfId="1" builtinId="3"/>
    <cellStyle name="Monétaire" xfId="3" builtinId="4"/>
    <cellStyle name="Normal" xfId="0" builtinId="0"/>
    <cellStyle name="Normal 2" xfId="2" xr:uid="{40133FA3-7D1B-C342-9ED0-6BC35D40E2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10</xdr:col>
      <xdr:colOff>101600</xdr:colOff>
      <xdr:row>7</xdr:row>
      <xdr:rowOff>165100</xdr:rowOff>
    </xdr:from>
    <xdr:to>
      <xdr:col>15</xdr:col>
      <xdr:colOff>774700</xdr:colOff>
      <xdr:row>26</xdr:row>
      <xdr:rowOff>50800</xdr:rowOff>
    </xdr:to>
    <xdr:sp macro="" textlink="">
      <xdr:nvSpPr>
        <xdr:cNvPr id="2" name="TextBox 1">
          <a:extLst>
            <a:ext uri="{FF2B5EF4-FFF2-40B4-BE49-F238E27FC236}">
              <a16:creationId xmlns:a16="http://schemas.microsoft.com/office/drawing/2014/main" id="{D4B9E047-F632-F147-98EE-ED02AC4F5635}"/>
            </a:ext>
          </a:extLst>
        </xdr:cNvPr>
        <xdr:cNvSpPr txBox="1"/>
      </xdr:nvSpPr>
      <xdr:spPr>
        <a:xfrm>
          <a:off x="10236200" y="1993900"/>
          <a:ext cx="4737100" cy="476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a:t>Si l'on compare ce tableau à celui de l'exemple 11.2 du manuel,</a:t>
          </a:r>
          <a:r>
            <a:rPr lang="en-US" sz="2000" baseline="0"/>
            <a:t> vous remarquerez que j'ai ajouté une colonne F qui est la valeur actualisée des </a:t>
          </a:r>
          <a:r>
            <a:rPr lang="fr-CA" sz="2000" baseline="0"/>
            <a:t>charges d'exploitation annuelles.  </a:t>
          </a:r>
        </a:p>
        <a:p>
          <a:endParaRPr lang="fr-CA" sz="2000" baseline="0"/>
        </a:p>
        <a:p>
          <a:r>
            <a:rPr lang="fr-CA" sz="2000" baseline="0"/>
            <a:t>J'ai fait ceci parce que dans Excel, il est plus facile de calculer premièrement la valeur actualisée des charges d'exploitation pour chaque année et ensuite de transformer ces valeurs en équivalent annuel (AE) comme l'exige la colonne G. </a:t>
          </a:r>
          <a:endParaRPr lang="en-US" sz="20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015D-4987-E249-89C2-13F97033A29F}">
  <dimension ref="B3:I36"/>
  <sheetViews>
    <sheetView zoomScale="68" zoomScaleNormal="100" workbookViewId="0">
      <selection activeCell="E23" sqref="E23"/>
    </sheetView>
  </sheetViews>
  <sheetFormatPr baseColWidth="10" defaultColWidth="10.6875" defaultRowHeight="17.649999999999999" x14ac:dyDescent="0.45"/>
  <cols>
    <col min="1" max="1" width="10.6875" style="1"/>
    <col min="2" max="2" width="10" style="1" customWidth="1"/>
    <col min="3" max="8" width="15.1875" style="1" customWidth="1"/>
    <col min="9" max="16384" width="10.6875" style="1"/>
  </cols>
  <sheetData>
    <row r="3" spans="2:8" x14ac:dyDescent="0.45">
      <c r="B3" s="1" t="s">
        <v>38</v>
      </c>
      <c r="C3" s="40">
        <v>0.14000000000000001</v>
      </c>
    </row>
    <row r="4" spans="2:8" x14ac:dyDescent="0.45">
      <c r="B4" s="1" t="s">
        <v>43</v>
      </c>
      <c r="D4" s="1" t="s">
        <v>44</v>
      </c>
    </row>
    <row r="7" spans="2:8" ht="36" customHeight="1" x14ac:dyDescent="0.45">
      <c r="B7" s="34" t="s">
        <v>2</v>
      </c>
      <c r="C7" s="34"/>
      <c r="D7" s="34"/>
      <c r="E7" s="34"/>
      <c r="F7" s="34"/>
      <c r="G7" s="34"/>
      <c r="H7" s="34"/>
    </row>
    <row r="10" spans="2:8" ht="35.25" x14ac:dyDescent="0.45">
      <c r="B10" s="1" t="s">
        <v>1</v>
      </c>
      <c r="C10" s="28" t="s">
        <v>30</v>
      </c>
      <c r="D10" s="28" t="s">
        <v>27</v>
      </c>
      <c r="E10" s="28" t="s">
        <v>0</v>
      </c>
      <c r="F10" s="28" t="s">
        <v>31</v>
      </c>
      <c r="G10" s="2" t="s">
        <v>29</v>
      </c>
      <c r="H10" s="2" t="s">
        <v>28</v>
      </c>
    </row>
    <row r="11" spans="2:8" x14ac:dyDescent="0.45">
      <c r="C11" s="2"/>
      <c r="D11" s="2"/>
      <c r="E11" s="2"/>
      <c r="F11" s="2"/>
      <c r="G11" s="2"/>
      <c r="H11" s="2"/>
    </row>
    <row r="12" spans="2:8" ht="22.05" customHeight="1" x14ac:dyDescent="0.45">
      <c r="B12" s="4">
        <v>0</v>
      </c>
      <c r="C12" s="6">
        <v>-100000</v>
      </c>
      <c r="D12" s="5" t="s">
        <v>42</v>
      </c>
      <c r="E12" s="5" t="s">
        <v>42</v>
      </c>
      <c r="F12" s="5" t="s">
        <v>42</v>
      </c>
      <c r="G12" s="5" t="s">
        <v>42</v>
      </c>
      <c r="H12" s="5" t="s">
        <v>42</v>
      </c>
    </row>
    <row r="13" spans="2:8" ht="22.05" customHeight="1" x14ac:dyDescent="0.45">
      <c r="B13" s="4">
        <v>1</v>
      </c>
      <c r="C13" s="6">
        <v>75000</v>
      </c>
      <c r="D13" s="5">
        <v>-28000</v>
      </c>
      <c r="E13" s="5">
        <f>PMT(C3,B13,-C12,-C13)</f>
        <v>-39000</v>
      </c>
      <c r="F13" s="5">
        <f>NPV(C3,D13:D13)+0</f>
        <v>-24561.403508771928</v>
      </c>
      <c r="G13" s="5">
        <f>-PMT(C3,B13,F13)</f>
        <v>-27999.999999999993</v>
      </c>
      <c r="H13" s="5">
        <f>G13+E13</f>
        <v>-67000</v>
      </c>
    </row>
    <row r="14" spans="2:8" ht="22.05" customHeight="1" x14ac:dyDescent="0.45">
      <c r="B14" s="4">
        <v>2</v>
      </c>
      <c r="C14" s="6">
        <v>60000</v>
      </c>
      <c r="D14" s="5">
        <v>-31000</v>
      </c>
      <c r="E14" s="5">
        <f>PMT(C3,B14,-C12,-C14)</f>
        <v>-32691.58878504673</v>
      </c>
      <c r="F14" s="5">
        <f>NPV(C3,D13:D14)+0</f>
        <v>-48414.896891351178</v>
      </c>
      <c r="G14" s="5">
        <f>-PMT(C3,B14,F14)</f>
        <v>-29401.8691588785</v>
      </c>
      <c r="H14" s="5">
        <f>G14+E14</f>
        <v>-62093.457943925227</v>
      </c>
    </row>
    <row r="15" spans="2:8" ht="22.05" customHeight="1" x14ac:dyDescent="0.45">
      <c r="B15" s="7">
        <v>3</v>
      </c>
      <c r="C15" s="5">
        <v>50000</v>
      </c>
      <c r="D15" s="5">
        <v>-34000</v>
      </c>
      <c r="E15" s="5">
        <f>PMT(C3,B15,-C12,-C15)</f>
        <v>-28536.574020234912</v>
      </c>
      <c r="F15" s="5">
        <f>NPV(C3,D13:D15)+0</f>
        <v>-71363.928442219723</v>
      </c>
      <c r="G15" s="5">
        <f>-PMT(C3,B15,F15)</f>
        <v>-30738.69054541225</v>
      </c>
      <c r="H15" s="5">
        <f>G15+E15</f>
        <v>-59275.264565647158</v>
      </c>
    </row>
    <row r="16" spans="2:8" ht="22.05" customHeight="1" x14ac:dyDescent="0.45">
      <c r="B16" s="4">
        <v>4</v>
      </c>
      <c r="C16" s="6">
        <v>40000</v>
      </c>
      <c r="D16" s="5">
        <v>-34000</v>
      </c>
      <c r="E16" s="5">
        <f>PMT(C3,B16,-C12,-C16)</f>
        <v>-26192.286996682069</v>
      </c>
      <c r="F16" s="5">
        <f>NPV(C3,D13:D16)+0</f>
        <v>-91494.657872806172</v>
      </c>
      <c r="G16" s="5">
        <f>-PMT(C3,B16,F16)</f>
        <v>-31401.404226334354</v>
      </c>
      <c r="H16" s="5">
        <f>E16+G16</f>
        <v>-57593.691223016423</v>
      </c>
    </row>
    <row r="17" spans="2:9" ht="22.05" customHeight="1" x14ac:dyDescent="0.45">
      <c r="B17" s="7">
        <v>5</v>
      </c>
      <c r="C17" s="5">
        <v>25000</v>
      </c>
      <c r="D17" s="5">
        <v>-34000</v>
      </c>
      <c r="E17" s="5">
        <f>PMT(C3,B17,-C12,-C17)</f>
        <v>-25346.265986828257</v>
      </c>
      <c r="F17" s="5">
        <f>NPV(C3,D13:D17)+0</f>
        <v>-109153.19246103989</v>
      </c>
      <c r="G17" s="5">
        <f>-PMT(C3,B17,F17)</f>
        <v>-31794.529010871123</v>
      </c>
      <c r="H17" s="5">
        <f>E17+G17</f>
        <v>-57140.794997699384</v>
      </c>
      <c r="I17" s="1" t="s">
        <v>45</v>
      </c>
    </row>
    <row r="18" spans="2:9" x14ac:dyDescent="0.45">
      <c r="B18" s="4">
        <v>6</v>
      </c>
      <c r="C18" s="6">
        <v>15000</v>
      </c>
      <c r="D18" s="5">
        <v>-45000</v>
      </c>
      <c r="E18" s="5">
        <f>PMT(C3,B18,-C12,-C18)</f>
        <v>-23958.387130915005</v>
      </c>
      <c r="F18" s="5">
        <f>NPV(C3,D13:D18)+0</f>
        <v>-129654.58710682207</v>
      </c>
      <c r="G18" s="5">
        <f>-PMT(C3,B18,F18)</f>
        <v>-33341.648920939508</v>
      </c>
      <c r="H18" s="5">
        <f>G18+E18</f>
        <v>-57300.036051854513</v>
      </c>
    </row>
    <row r="19" spans="2:9" x14ac:dyDescent="0.45">
      <c r="B19" s="4">
        <v>7</v>
      </c>
      <c r="C19" s="6">
        <v>0</v>
      </c>
      <c r="D19" s="5">
        <v>-49000</v>
      </c>
      <c r="E19" s="5">
        <f>PMT(C3,B19,-C12,-C19)</f>
        <v>-23319.237729757915</v>
      </c>
      <c r="F19" s="5">
        <f>NPV(C3,D13:D19)+0</f>
        <v>-149236.81591078555</v>
      </c>
      <c r="G19" s="5">
        <f>-PMT(C3,B19,F19)</f>
        <v>-34800.887882557268</v>
      </c>
      <c r="H19" s="5">
        <f>G19+E19</f>
        <v>-58120.125612315183</v>
      </c>
    </row>
    <row r="20" spans="2:9" x14ac:dyDescent="0.45">
      <c r="B20" s="4"/>
      <c r="C20" s="2"/>
      <c r="D20" s="3"/>
      <c r="E20" s="3"/>
      <c r="F20" s="3"/>
      <c r="G20" s="3"/>
      <c r="H20" s="3"/>
    </row>
    <row r="21" spans="2:9" x14ac:dyDescent="0.45">
      <c r="C21" s="2"/>
      <c r="D21" s="3"/>
      <c r="E21" s="3"/>
      <c r="F21" s="3"/>
      <c r="G21" s="3"/>
      <c r="H21" s="3"/>
    </row>
    <row r="22" spans="2:9" x14ac:dyDescent="0.45">
      <c r="C22" s="2"/>
      <c r="D22" s="2"/>
      <c r="E22" s="2"/>
      <c r="F22" s="2"/>
      <c r="G22" s="2"/>
      <c r="H22" s="2"/>
    </row>
    <row r="23" spans="2:9" x14ac:dyDescent="0.45">
      <c r="C23" s="2"/>
      <c r="D23" s="2"/>
      <c r="E23" s="2"/>
      <c r="F23" s="2"/>
      <c r="G23" s="2"/>
      <c r="H23" s="2"/>
    </row>
    <row r="24" spans="2:9" x14ac:dyDescent="0.45">
      <c r="C24" s="2"/>
      <c r="D24" s="2"/>
      <c r="E24" s="2"/>
      <c r="F24" s="2"/>
      <c r="G24" s="2"/>
      <c r="H24" s="2"/>
    </row>
    <row r="25" spans="2:9" x14ac:dyDescent="0.45">
      <c r="C25" s="2"/>
      <c r="D25" s="2"/>
      <c r="E25" s="2"/>
      <c r="F25" s="2"/>
      <c r="G25" s="2"/>
      <c r="H25" s="2"/>
    </row>
    <row r="26" spans="2:9" x14ac:dyDescent="0.45">
      <c r="C26" s="2"/>
      <c r="D26" s="2"/>
      <c r="E26" s="2"/>
      <c r="F26" s="2"/>
      <c r="G26" s="2"/>
      <c r="H26" s="2"/>
    </row>
    <row r="27" spans="2:9" x14ac:dyDescent="0.45">
      <c r="C27" s="2"/>
      <c r="D27" s="2"/>
      <c r="E27" s="2"/>
      <c r="F27" s="2"/>
      <c r="G27" s="2"/>
      <c r="H27" s="2"/>
    </row>
    <row r="28" spans="2:9" x14ac:dyDescent="0.45">
      <c r="C28" s="2"/>
      <c r="D28" s="2"/>
      <c r="E28" s="2"/>
      <c r="F28" s="2"/>
      <c r="G28" s="2"/>
      <c r="H28" s="2"/>
    </row>
    <row r="29" spans="2:9" x14ac:dyDescent="0.45">
      <c r="C29" s="2"/>
      <c r="D29" s="2"/>
      <c r="E29" s="2"/>
      <c r="F29" s="2"/>
      <c r="G29" s="2"/>
      <c r="H29" s="2"/>
    </row>
    <row r="30" spans="2:9" x14ac:dyDescent="0.45">
      <c r="C30" s="2"/>
      <c r="D30" s="2"/>
      <c r="E30" s="2"/>
      <c r="F30" s="2"/>
      <c r="G30" s="2"/>
      <c r="H30" s="2"/>
    </row>
    <row r="31" spans="2:9" x14ac:dyDescent="0.45">
      <c r="C31" s="2"/>
      <c r="D31" s="2"/>
      <c r="E31" s="2"/>
      <c r="F31" s="2"/>
      <c r="G31" s="2"/>
      <c r="H31" s="2"/>
    </row>
    <row r="32" spans="2:9" x14ac:dyDescent="0.45">
      <c r="C32" s="2"/>
      <c r="D32" s="2"/>
      <c r="E32" s="2"/>
      <c r="F32" s="2"/>
      <c r="G32" s="2"/>
      <c r="H32" s="2"/>
    </row>
    <row r="33" spans="3:8" x14ac:dyDescent="0.45">
      <c r="C33" s="2"/>
      <c r="D33" s="2"/>
      <c r="E33" s="2"/>
      <c r="F33" s="2"/>
      <c r="G33" s="2"/>
      <c r="H33" s="2"/>
    </row>
    <row r="34" spans="3:8" x14ac:dyDescent="0.45">
      <c r="C34" s="2"/>
      <c r="D34" s="2"/>
      <c r="E34" s="2"/>
      <c r="F34" s="2"/>
      <c r="G34" s="2"/>
      <c r="H34" s="2"/>
    </row>
    <row r="35" spans="3:8" x14ac:dyDescent="0.45">
      <c r="C35" s="2"/>
      <c r="D35" s="2"/>
      <c r="E35" s="2"/>
      <c r="F35" s="2"/>
      <c r="G35" s="2"/>
      <c r="H35" s="2"/>
    </row>
    <row r="36" spans="3:8" x14ac:dyDescent="0.45">
      <c r="C36" s="2"/>
      <c r="D36" s="2"/>
      <c r="E36" s="2"/>
      <c r="F36" s="2"/>
      <c r="G36" s="2"/>
      <c r="H36" s="2"/>
    </row>
  </sheetData>
  <mergeCells count="1">
    <mergeCell ref="B7:H7"/>
  </mergeCells>
  <pageMargins left="0.75" right="0.75" top="1" bottom="1" header="0.5" footer="0.5"/>
  <pageSetup orientation="portrait" horizontalDpi="4294967292" verticalDpi="4294967292"/>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077D8-EEF6-4C46-8E3A-A69A64338069}">
  <dimension ref="B2:J36"/>
  <sheetViews>
    <sheetView zoomScale="56" workbookViewId="0">
      <selection activeCell="H20" sqref="H20"/>
    </sheetView>
  </sheetViews>
  <sheetFormatPr baseColWidth="10" defaultColWidth="10.6875" defaultRowHeight="17.649999999999999" x14ac:dyDescent="0.45"/>
  <cols>
    <col min="1" max="1" width="10.6875" style="8"/>
    <col min="2" max="2" width="10" style="8" customWidth="1"/>
    <col min="3" max="8" width="15.1875" style="8" customWidth="1"/>
    <col min="9" max="257" width="10.6875" style="8"/>
    <col min="258" max="258" width="10" style="8" customWidth="1"/>
    <col min="259" max="264" width="15.1875" style="8" customWidth="1"/>
    <col min="265" max="513" width="10.6875" style="8"/>
    <col min="514" max="514" width="10" style="8" customWidth="1"/>
    <col min="515" max="520" width="15.1875" style="8" customWidth="1"/>
    <col min="521" max="769" width="10.6875" style="8"/>
    <col min="770" max="770" width="10" style="8" customWidth="1"/>
    <col min="771" max="776" width="15.1875" style="8" customWidth="1"/>
    <col min="777" max="1025" width="10.6875" style="8"/>
    <col min="1026" max="1026" width="10" style="8" customWidth="1"/>
    <col min="1027" max="1032" width="15.1875" style="8" customWidth="1"/>
    <col min="1033" max="1281" width="10.6875" style="8"/>
    <col min="1282" max="1282" width="10" style="8" customWidth="1"/>
    <col min="1283" max="1288" width="15.1875" style="8" customWidth="1"/>
    <col min="1289" max="1537" width="10.6875" style="8"/>
    <col min="1538" max="1538" width="10" style="8" customWidth="1"/>
    <col min="1539" max="1544" width="15.1875" style="8" customWidth="1"/>
    <col min="1545" max="1793" width="10.6875" style="8"/>
    <col min="1794" max="1794" width="10" style="8" customWidth="1"/>
    <col min="1795" max="1800" width="15.1875" style="8" customWidth="1"/>
    <col min="1801" max="2049" width="10.6875" style="8"/>
    <col min="2050" max="2050" width="10" style="8" customWidth="1"/>
    <col min="2051" max="2056" width="15.1875" style="8" customWidth="1"/>
    <col min="2057" max="2305" width="10.6875" style="8"/>
    <col min="2306" max="2306" width="10" style="8" customWidth="1"/>
    <col min="2307" max="2312" width="15.1875" style="8" customWidth="1"/>
    <col min="2313" max="2561" width="10.6875" style="8"/>
    <col min="2562" max="2562" width="10" style="8" customWidth="1"/>
    <col min="2563" max="2568" width="15.1875" style="8" customWidth="1"/>
    <col min="2569" max="2817" width="10.6875" style="8"/>
    <col min="2818" max="2818" width="10" style="8" customWidth="1"/>
    <col min="2819" max="2824" width="15.1875" style="8" customWidth="1"/>
    <col min="2825" max="3073" width="10.6875" style="8"/>
    <col min="3074" max="3074" width="10" style="8" customWidth="1"/>
    <col min="3075" max="3080" width="15.1875" style="8" customWidth="1"/>
    <col min="3081" max="3329" width="10.6875" style="8"/>
    <col min="3330" max="3330" width="10" style="8" customWidth="1"/>
    <col min="3331" max="3336" width="15.1875" style="8" customWidth="1"/>
    <col min="3337" max="3585" width="10.6875" style="8"/>
    <col min="3586" max="3586" width="10" style="8" customWidth="1"/>
    <col min="3587" max="3592" width="15.1875" style="8" customWidth="1"/>
    <col min="3593" max="3841" width="10.6875" style="8"/>
    <col min="3842" max="3842" width="10" style="8" customWidth="1"/>
    <col min="3843" max="3848" width="15.1875" style="8" customWidth="1"/>
    <col min="3849" max="4097" width="10.6875" style="8"/>
    <col min="4098" max="4098" width="10" style="8" customWidth="1"/>
    <col min="4099" max="4104" width="15.1875" style="8" customWidth="1"/>
    <col min="4105" max="4353" width="10.6875" style="8"/>
    <col min="4354" max="4354" width="10" style="8" customWidth="1"/>
    <col min="4355" max="4360" width="15.1875" style="8" customWidth="1"/>
    <col min="4361" max="4609" width="10.6875" style="8"/>
    <col min="4610" max="4610" width="10" style="8" customWidth="1"/>
    <col min="4611" max="4616" width="15.1875" style="8" customWidth="1"/>
    <col min="4617" max="4865" width="10.6875" style="8"/>
    <col min="4866" max="4866" width="10" style="8" customWidth="1"/>
    <col min="4867" max="4872" width="15.1875" style="8" customWidth="1"/>
    <col min="4873" max="5121" width="10.6875" style="8"/>
    <col min="5122" max="5122" width="10" style="8" customWidth="1"/>
    <col min="5123" max="5128" width="15.1875" style="8" customWidth="1"/>
    <col min="5129" max="5377" width="10.6875" style="8"/>
    <col min="5378" max="5378" width="10" style="8" customWidth="1"/>
    <col min="5379" max="5384" width="15.1875" style="8" customWidth="1"/>
    <col min="5385" max="5633" width="10.6875" style="8"/>
    <col min="5634" max="5634" width="10" style="8" customWidth="1"/>
    <col min="5635" max="5640" width="15.1875" style="8" customWidth="1"/>
    <col min="5641" max="5889" width="10.6875" style="8"/>
    <col min="5890" max="5890" width="10" style="8" customWidth="1"/>
    <col min="5891" max="5896" width="15.1875" style="8" customWidth="1"/>
    <col min="5897" max="6145" width="10.6875" style="8"/>
    <col min="6146" max="6146" width="10" style="8" customWidth="1"/>
    <col min="6147" max="6152" width="15.1875" style="8" customWidth="1"/>
    <col min="6153" max="6401" width="10.6875" style="8"/>
    <col min="6402" max="6402" width="10" style="8" customWidth="1"/>
    <col min="6403" max="6408" width="15.1875" style="8" customWidth="1"/>
    <col min="6409" max="6657" width="10.6875" style="8"/>
    <col min="6658" max="6658" width="10" style="8" customWidth="1"/>
    <col min="6659" max="6664" width="15.1875" style="8" customWidth="1"/>
    <col min="6665" max="6913" width="10.6875" style="8"/>
    <col min="6914" max="6914" width="10" style="8" customWidth="1"/>
    <col min="6915" max="6920" width="15.1875" style="8" customWidth="1"/>
    <col min="6921" max="7169" width="10.6875" style="8"/>
    <col min="7170" max="7170" width="10" style="8" customWidth="1"/>
    <col min="7171" max="7176" width="15.1875" style="8" customWidth="1"/>
    <col min="7177" max="7425" width="10.6875" style="8"/>
    <col min="7426" max="7426" width="10" style="8" customWidth="1"/>
    <col min="7427" max="7432" width="15.1875" style="8" customWidth="1"/>
    <col min="7433" max="7681" width="10.6875" style="8"/>
    <col min="7682" max="7682" width="10" style="8" customWidth="1"/>
    <col min="7683" max="7688" width="15.1875" style="8" customWidth="1"/>
    <col min="7689" max="7937" width="10.6875" style="8"/>
    <col min="7938" max="7938" width="10" style="8" customWidth="1"/>
    <col min="7939" max="7944" width="15.1875" style="8" customWidth="1"/>
    <col min="7945" max="8193" width="10.6875" style="8"/>
    <col min="8194" max="8194" width="10" style="8" customWidth="1"/>
    <col min="8195" max="8200" width="15.1875" style="8" customWidth="1"/>
    <col min="8201" max="8449" width="10.6875" style="8"/>
    <col min="8450" max="8450" width="10" style="8" customWidth="1"/>
    <col min="8451" max="8456" width="15.1875" style="8" customWidth="1"/>
    <col min="8457" max="8705" width="10.6875" style="8"/>
    <col min="8706" max="8706" width="10" style="8" customWidth="1"/>
    <col min="8707" max="8712" width="15.1875" style="8" customWidth="1"/>
    <col min="8713" max="8961" width="10.6875" style="8"/>
    <col min="8962" max="8962" width="10" style="8" customWidth="1"/>
    <col min="8963" max="8968" width="15.1875" style="8" customWidth="1"/>
    <col min="8969" max="9217" width="10.6875" style="8"/>
    <col min="9218" max="9218" width="10" style="8" customWidth="1"/>
    <col min="9219" max="9224" width="15.1875" style="8" customWidth="1"/>
    <col min="9225" max="9473" width="10.6875" style="8"/>
    <col min="9474" max="9474" width="10" style="8" customWidth="1"/>
    <col min="9475" max="9480" width="15.1875" style="8" customWidth="1"/>
    <col min="9481" max="9729" width="10.6875" style="8"/>
    <col min="9730" max="9730" width="10" style="8" customWidth="1"/>
    <col min="9731" max="9736" width="15.1875" style="8" customWidth="1"/>
    <col min="9737" max="9985" width="10.6875" style="8"/>
    <col min="9986" max="9986" width="10" style="8" customWidth="1"/>
    <col min="9987" max="9992" width="15.1875" style="8" customWidth="1"/>
    <col min="9993" max="10241" width="10.6875" style="8"/>
    <col min="10242" max="10242" width="10" style="8" customWidth="1"/>
    <col min="10243" max="10248" width="15.1875" style="8" customWidth="1"/>
    <col min="10249" max="10497" width="10.6875" style="8"/>
    <col min="10498" max="10498" width="10" style="8" customWidth="1"/>
    <col min="10499" max="10504" width="15.1875" style="8" customWidth="1"/>
    <col min="10505" max="10753" width="10.6875" style="8"/>
    <col min="10754" max="10754" width="10" style="8" customWidth="1"/>
    <col min="10755" max="10760" width="15.1875" style="8" customWidth="1"/>
    <col min="10761" max="11009" width="10.6875" style="8"/>
    <col min="11010" max="11010" width="10" style="8" customWidth="1"/>
    <col min="11011" max="11016" width="15.1875" style="8" customWidth="1"/>
    <col min="11017" max="11265" width="10.6875" style="8"/>
    <col min="11266" max="11266" width="10" style="8" customWidth="1"/>
    <col min="11267" max="11272" width="15.1875" style="8" customWidth="1"/>
    <col min="11273" max="11521" width="10.6875" style="8"/>
    <col min="11522" max="11522" width="10" style="8" customWidth="1"/>
    <col min="11523" max="11528" width="15.1875" style="8" customWidth="1"/>
    <col min="11529" max="11777" width="10.6875" style="8"/>
    <col min="11778" max="11778" width="10" style="8" customWidth="1"/>
    <col min="11779" max="11784" width="15.1875" style="8" customWidth="1"/>
    <col min="11785" max="12033" width="10.6875" style="8"/>
    <col min="12034" max="12034" width="10" style="8" customWidth="1"/>
    <col min="12035" max="12040" width="15.1875" style="8" customWidth="1"/>
    <col min="12041" max="12289" width="10.6875" style="8"/>
    <col min="12290" max="12290" width="10" style="8" customWidth="1"/>
    <col min="12291" max="12296" width="15.1875" style="8" customWidth="1"/>
    <col min="12297" max="12545" width="10.6875" style="8"/>
    <col min="12546" max="12546" width="10" style="8" customWidth="1"/>
    <col min="12547" max="12552" width="15.1875" style="8" customWidth="1"/>
    <col min="12553" max="12801" width="10.6875" style="8"/>
    <col min="12802" max="12802" width="10" style="8" customWidth="1"/>
    <col min="12803" max="12808" width="15.1875" style="8" customWidth="1"/>
    <col min="12809" max="13057" width="10.6875" style="8"/>
    <col min="13058" max="13058" width="10" style="8" customWidth="1"/>
    <col min="13059" max="13064" width="15.1875" style="8" customWidth="1"/>
    <col min="13065" max="13313" width="10.6875" style="8"/>
    <col min="13314" max="13314" width="10" style="8" customWidth="1"/>
    <col min="13315" max="13320" width="15.1875" style="8" customWidth="1"/>
    <col min="13321" max="13569" width="10.6875" style="8"/>
    <col min="13570" max="13570" width="10" style="8" customWidth="1"/>
    <col min="13571" max="13576" width="15.1875" style="8" customWidth="1"/>
    <col min="13577" max="13825" width="10.6875" style="8"/>
    <col min="13826" max="13826" width="10" style="8" customWidth="1"/>
    <col min="13827" max="13832" width="15.1875" style="8" customWidth="1"/>
    <col min="13833" max="14081" width="10.6875" style="8"/>
    <col min="14082" max="14082" width="10" style="8" customWidth="1"/>
    <col min="14083" max="14088" width="15.1875" style="8" customWidth="1"/>
    <col min="14089" max="14337" width="10.6875" style="8"/>
    <col min="14338" max="14338" width="10" style="8" customWidth="1"/>
    <col min="14339" max="14344" width="15.1875" style="8" customWidth="1"/>
    <col min="14345" max="14593" width="10.6875" style="8"/>
    <col min="14594" max="14594" width="10" style="8" customWidth="1"/>
    <col min="14595" max="14600" width="15.1875" style="8" customWidth="1"/>
    <col min="14601" max="14849" width="10.6875" style="8"/>
    <col min="14850" max="14850" width="10" style="8" customWidth="1"/>
    <col min="14851" max="14856" width="15.1875" style="8" customWidth="1"/>
    <col min="14857" max="15105" width="10.6875" style="8"/>
    <col min="15106" max="15106" width="10" style="8" customWidth="1"/>
    <col min="15107" max="15112" width="15.1875" style="8" customWidth="1"/>
    <col min="15113" max="15361" width="10.6875" style="8"/>
    <col min="15362" max="15362" width="10" style="8" customWidth="1"/>
    <col min="15363" max="15368" width="15.1875" style="8" customWidth="1"/>
    <col min="15369" max="15617" width="10.6875" style="8"/>
    <col min="15618" max="15618" width="10" style="8" customWidth="1"/>
    <col min="15619" max="15624" width="15.1875" style="8" customWidth="1"/>
    <col min="15625" max="15873" width="10.6875" style="8"/>
    <col min="15874" max="15874" width="10" style="8" customWidth="1"/>
    <col min="15875" max="15880" width="15.1875" style="8" customWidth="1"/>
    <col min="15881" max="16129" width="10.6875" style="8"/>
    <col min="16130" max="16130" width="10" style="8" customWidth="1"/>
    <col min="16131" max="16136" width="15.1875" style="8" customWidth="1"/>
    <col min="16137" max="16384" width="10.6875" style="8"/>
  </cols>
  <sheetData>
    <row r="2" spans="2:10" x14ac:dyDescent="0.45">
      <c r="B2" s="8" t="s">
        <v>38</v>
      </c>
      <c r="C2" s="39">
        <v>0.14000000000000001</v>
      </c>
    </row>
    <row r="7" spans="2:10" x14ac:dyDescent="0.45">
      <c r="B7" s="35" t="s">
        <v>2</v>
      </c>
      <c r="C7" s="35"/>
      <c r="D7" s="35"/>
      <c r="E7" s="35"/>
      <c r="F7" s="35"/>
      <c r="G7" s="35"/>
      <c r="H7" s="35"/>
    </row>
    <row r="10" spans="2:10" ht="123.4" x14ac:dyDescent="0.45">
      <c r="B10" s="8" t="s">
        <v>1</v>
      </c>
      <c r="C10" s="9" t="s">
        <v>30</v>
      </c>
      <c r="D10" s="10" t="s">
        <v>32</v>
      </c>
      <c r="E10" s="10" t="s">
        <v>33</v>
      </c>
      <c r="F10" s="10" t="s">
        <v>27</v>
      </c>
      <c r="G10" s="10" t="s">
        <v>5</v>
      </c>
      <c r="H10" s="10" t="s">
        <v>34</v>
      </c>
      <c r="J10" s="10"/>
    </row>
    <row r="11" spans="2:10" x14ac:dyDescent="0.45">
      <c r="C11" s="9"/>
      <c r="D11" s="9"/>
      <c r="E11" s="9"/>
      <c r="F11" s="9"/>
      <c r="G11" s="9"/>
      <c r="H11" s="9"/>
    </row>
    <row r="12" spans="2:10" x14ac:dyDescent="0.45">
      <c r="B12" s="11">
        <v>0</v>
      </c>
      <c r="C12" s="12">
        <v>-100000</v>
      </c>
      <c r="D12" s="12" t="s">
        <v>36</v>
      </c>
      <c r="E12" s="12"/>
      <c r="F12" s="12"/>
      <c r="G12" s="12"/>
      <c r="H12" s="12"/>
    </row>
    <row r="13" spans="2:10" x14ac:dyDescent="0.45">
      <c r="B13" s="11">
        <v>1</v>
      </c>
      <c r="C13" s="12">
        <v>75000</v>
      </c>
      <c r="D13" s="12">
        <f>-C12-C13</f>
        <v>25000</v>
      </c>
      <c r="E13" s="12">
        <f>C2*C12</f>
        <v>-14000.000000000002</v>
      </c>
      <c r="F13" s="12">
        <v>-28000</v>
      </c>
      <c r="G13" s="12">
        <f>-D13+E13+F13</f>
        <v>-67000</v>
      </c>
      <c r="H13" s="12">
        <f>-PMT(C2,B13,NPV(C2,G13:G13)+0)</f>
        <v>-66999.999999999985</v>
      </c>
      <c r="J13" s="13"/>
    </row>
    <row r="14" spans="2:10" x14ac:dyDescent="0.45">
      <c r="B14" s="11">
        <v>2</v>
      </c>
      <c r="C14" s="12">
        <v>60000</v>
      </c>
      <c r="D14" s="12">
        <f t="shared" ref="D14:D19" si="0">C13-C14</f>
        <v>15000</v>
      </c>
      <c r="E14" s="12">
        <f>-C2*C13</f>
        <v>-10500.000000000002</v>
      </c>
      <c r="F14" s="12">
        <v>-31000</v>
      </c>
      <c r="G14" s="12">
        <f>-D14+E14+F14</f>
        <v>-56500</v>
      </c>
      <c r="H14" s="12">
        <f>-PMT(C2,B14,NPV(C2,G13:G14)+0)</f>
        <v>-62093.457943925219</v>
      </c>
      <c r="J14" s="13"/>
    </row>
    <row r="15" spans="2:10" x14ac:dyDescent="0.45">
      <c r="B15" s="14">
        <v>3</v>
      </c>
      <c r="C15" s="15">
        <v>50000</v>
      </c>
      <c r="D15" s="12">
        <f t="shared" si="0"/>
        <v>10000</v>
      </c>
      <c r="E15" s="12">
        <f>-C2*C14</f>
        <v>-8400</v>
      </c>
      <c r="F15" s="15">
        <v>-34000</v>
      </c>
      <c r="G15" s="12">
        <f>-D15+E15+F15</f>
        <v>-52400</v>
      </c>
      <c r="H15" s="12">
        <f>-PMT(C2,B15,NPV(C2,G13:G15)+0)</f>
        <v>-59275.264565647143</v>
      </c>
      <c r="J15" s="13"/>
    </row>
    <row r="16" spans="2:10" x14ac:dyDescent="0.45">
      <c r="B16" s="11">
        <v>4</v>
      </c>
      <c r="C16" s="12">
        <v>40000</v>
      </c>
      <c r="D16" s="12">
        <f t="shared" si="0"/>
        <v>10000</v>
      </c>
      <c r="E16" s="12">
        <f>-C2*C15</f>
        <v>-7000.0000000000009</v>
      </c>
      <c r="F16" s="12">
        <v>-34000</v>
      </c>
      <c r="G16" s="12">
        <f>-D16+E16+F16</f>
        <v>-51000</v>
      </c>
      <c r="H16" s="12">
        <f>-PMT(C2,B16,NPV(C2,G13:G16)+0)</f>
        <v>-57593.691223016423</v>
      </c>
      <c r="J16" s="13"/>
    </row>
    <row r="17" spans="2:10" x14ac:dyDescent="0.45">
      <c r="B17" s="14">
        <v>5</v>
      </c>
      <c r="C17" s="15">
        <v>25000</v>
      </c>
      <c r="D17" s="15">
        <f t="shared" si="0"/>
        <v>15000</v>
      </c>
      <c r="E17" s="15">
        <f>-C2*C16</f>
        <v>-5600.0000000000009</v>
      </c>
      <c r="F17" s="15">
        <v>-34000</v>
      </c>
      <c r="G17" s="15">
        <f>-D17+E17+F17</f>
        <v>-54600</v>
      </c>
      <c r="H17" s="15">
        <f>-PMT(C2,B17,NPV(C2,G13:G17)+0)</f>
        <v>-57140.794997699377</v>
      </c>
      <c r="I17" s="8" t="s">
        <v>45</v>
      </c>
      <c r="J17" s="13"/>
    </row>
    <row r="18" spans="2:10" x14ac:dyDescent="0.45">
      <c r="B18" s="14">
        <v>6</v>
      </c>
      <c r="C18" s="12">
        <v>15000</v>
      </c>
      <c r="D18" s="12">
        <f t="shared" si="0"/>
        <v>10000</v>
      </c>
      <c r="E18" s="15">
        <f>-C2*C17</f>
        <v>-3500.0000000000005</v>
      </c>
      <c r="F18" s="12">
        <v>-45000</v>
      </c>
      <c r="G18" s="15">
        <f>-D18+E18+F18</f>
        <v>-58500</v>
      </c>
      <c r="H18" s="15">
        <f>-PMT(C2,B18,NPV(C2,G13:G18)+0)</f>
        <v>-57300.036051854499</v>
      </c>
      <c r="J18" s="13"/>
    </row>
    <row r="19" spans="2:10" x14ac:dyDescent="0.45">
      <c r="B19" s="11">
        <v>7</v>
      </c>
      <c r="C19" s="12">
        <v>0</v>
      </c>
      <c r="D19" s="12">
        <f t="shared" si="0"/>
        <v>15000</v>
      </c>
      <c r="E19" s="12">
        <f>-C2*C18</f>
        <v>-2100</v>
      </c>
      <c r="F19" s="12">
        <v>-49000</v>
      </c>
      <c r="G19" s="12">
        <f>-D19+E19+F19</f>
        <v>-66100</v>
      </c>
      <c r="H19" s="12">
        <f>-PMT(C2,B19,NPV(C2,G13:G19)+0)</f>
        <v>-58120.125612315169</v>
      </c>
      <c r="J19" s="13"/>
    </row>
    <row r="20" spans="2:10" x14ac:dyDescent="0.45">
      <c r="B20" s="11"/>
      <c r="C20" s="16"/>
      <c r="D20" s="16"/>
      <c r="E20" s="16"/>
      <c r="F20" s="16"/>
      <c r="G20" s="16"/>
      <c r="H20" s="16"/>
    </row>
    <row r="21" spans="2:10" x14ac:dyDescent="0.45">
      <c r="C21" s="9"/>
      <c r="D21" s="9"/>
      <c r="E21" s="9"/>
      <c r="F21" s="9"/>
      <c r="G21" s="9"/>
      <c r="H21" s="9"/>
    </row>
    <row r="22" spans="2:10" x14ac:dyDescent="0.45">
      <c r="C22" s="9"/>
      <c r="D22" s="9"/>
      <c r="E22" s="9"/>
      <c r="F22" s="9"/>
      <c r="G22" s="9"/>
      <c r="H22" s="9"/>
    </row>
    <row r="23" spans="2:10" x14ac:dyDescent="0.45">
      <c r="C23" s="9"/>
      <c r="D23" s="9"/>
      <c r="E23" s="9"/>
      <c r="F23" s="9"/>
      <c r="G23" s="9"/>
      <c r="H23" s="9"/>
    </row>
    <row r="24" spans="2:10" x14ac:dyDescent="0.45">
      <c r="C24" s="9"/>
      <c r="D24" s="9"/>
      <c r="E24" s="9"/>
      <c r="F24" s="9"/>
      <c r="G24" s="9"/>
      <c r="H24" s="9"/>
    </row>
    <row r="25" spans="2:10" x14ac:dyDescent="0.45">
      <c r="C25" s="9"/>
      <c r="D25" s="9"/>
      <c r="E25" s="9"/>
      <c r="F25" s="9"/>
      <c r="G25" s="9"/>
      <c r="H25" s="9"/>
    </row>
    <row r="26" spans="2:10" x14ac:dyDescent="0.45">
      <c r="C26" s="9"/>
      <c r="D26" s="9"/>
      <c r="E26" s="9"/>
      <c r="F26" s="9"/>
      <c r="G26" s="9"/>
      <c r="H26" s="9"/>
    </row>
    <row r="27" spans="2:10" x14ac:dyDescent="0.45">
      <c r="C27" s="9"/>
      <c r="D27" s="9"/>
      <c r="E27" s="9"/>
      <c r="F27" s="9"/>
      <c r="G27" s="9"/>
      <c r="H27" s="9"/>
    </row>
    <row r="28" spans="2:10" x14ac:dyDescent="0.45">
      <c r="C28" s="9"/>
      <c r="D28" s="9"/>
      <c r="E28" s="9"/>
      <c r="F28" s="9"/>
      <c r="G28" s="9"/>
      <c r="H28" s="9"/>
    </row>
    <row r="29" spans="2:10" x14ac:dyDescent="0.45">
      <c r="C29" s="9"/>
      <c r="D29" s="9"/>
      <c r="E29" s="9"/>
      <c r="F29" s="9"/>
      <c r="G29" s="9"/>
      <c r="H29" s="9"/>
    </row>
    <row r="30" spans="2:10" x14ac:dyDescent="0.45">
      <c r="C30" s="9"/>
      <c r="D30" s="9"/>
      <c r="E30" s="9"/>
      <c r="F30" s="9"/>
      <c r="G30" s="9"/>
      <c r="H30" s="9"/>
    </row>
    <row r="31" spans="2:10" x14ac:dyDescent="0.45">
      <c r="C31" s="9"/>
      <c r="D31" s="9"/>
      <c r="E31" s="9"/>
      <c r="F31" s="9"/>
      <c r="G31" s="9"/>
      <c r="H31" s="9"/>
    </row>
    <row r="32" spans="2:10" x14ac:dyDescent="0.45">
      <c r="C32" s="9"/>
      <c r="D32" s="9"/>
      <c r="E32" s="9"/>
      <c r="F32" s="9"/>
      <c r="G32" s="9"/>
      <c r="H32" s="9"/>
    </row>
    <row r="33" spans="3:8" x14ac:dyDescent="0.45">
      <c r="C33" s="9"/>
      <c r="D33" s="9"/>
      <c r="E33" s="9"/>
      <c r="F33" s="9"/>
      <c r="G33" s="9"/>
      <c r="H33" s="9"/>
    </row>
    <row r="34" spans="3:8" x14ac:dyDescent="0.45">
      <c r="C34" s="9"/>
      <c r="D34" s="9"/>
      <c r="E34" s="9"/>
      <c r="F34" s="9"/>
      <c r="G34" s="9"/>
      <c r="H34" s="9"/>
    </row>
    <row r="35" spans="3:8" x14ac:dyDescent="0.45">
      <c r="C35" s="9"/>
      <c r="D35" s="9"/>
      <c r="E35" s="9"/>
      <c r="F35" s="9"/>
      <c r="G35" s="9"/>
      <c r="H35" s="9"/>
    </row>
    <row r="36" spans="3:8" x14ac:dyDescent="0.45">
      <c r="C36" s="9"/>
      <c r="D36" s="9"/>
      <c r="E36" s="9"/>
      <c r="F36" s="9"/>
      <c r="G36" s="9"/>
      <c r="H36" s="9"/>
    </row>
  </sheetData>
  <mergeCells count="1">
    <mergeCell ref="B7:H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75B77-C2C1-9B49-9BC8-49C1DE809DA7}">
  <dimension ref="B2:L60"/>
  <sheetViews>
    <sheetView tabSelected="1" topLeftCell="A22" zoomScale="48" workbookViewId="0">
      <selection activeCell="J44" sqref="J44"/>
    </sheetView>
  </sheetViews>
  <sheetFormatPr baseColWidth="10" defaultColWidth="10.6875" defaultRowHeight="17.649999999999999" x14ac:dyDescent="0.45"/>
  <cols>
    <col min="1" max="1" width="10.6875" style="8"/>
    <col min="2" max="2" width="10" style="8" customWidth="1"/>
    <col min="3" max="8" width="15.1875" style="8" customWidth="1"/>
    <col min="9" max="9" width="13.8125" style="8" customWidth="1"/>
    <col min="10" max="11" width="10.6875" style="8"/>
    <col min="12" max="12" width="14.125" style="8" bestFit="1" customWidth="1"/>
    <col min="13" max="257" width="10.6875" style="8"/>
    <col min="258" max="258" width="10" style="8" customWidth="1"/>
    <col min="259" max="264" width="15.1875" style="8" customWidth="1"/>
    <col min="265" max="265" width="13.8125" style="8" customWidth="1"/>
    <col min="266" max="513" width="10.6875" style="8"/>
    <col min="514" max="514" width="10" style="8" customWidth="1"/>
    <col min="515" max="520" width="15.1875" style="8" customWidth="1"/>
    <col min="521" max="521" width="13.8125" style="8" customWidth="1"/>
    <col min="522" max="769" width="10.6875" style="8"/>
    <col min="770" max="770" width="10" style="8" customWidth="1"/>
    <col min="771" max="776" width="15.1875" style="8" customWidth="1"/>
    <col min="777" max="777" width="13.8125" style="8" customWidth="1"/>
    <col min="778" max="1025" width="10.6875" style="8"/>
    <col min="1026" max="1026" width="10" style="8" customWidth="1"/>
    <col min="1027" max="1032" width="15.1875" style="8" customWidth="1"/>
    <col min="1033" max="1033" width="13.8125" style="8" customWidth="1"/>
    <col min="1034" max="1281" width="10.6875" style="8"/>
    <col min="1282" max="1282" width="10" style="8" customWidth="1"/>
    <col min="1283" max="1288" width="15.1875" style="8" customWidth="1"/>
    <col min="1289" max="1289" width="13.8125" style="8" customWidth="1"/>
    <col min="1290" max="1537" width="10.6875" style="8"/>
    <col min="1538" max="1538" width="10" style="8" customWidth="1"/>
    <col min="1539" max="1544" width="15.1875" style="8" customWidth="1"/>
    <col min="1545" max="1545" width="13.8125" style="8" customWidth="1"/>
    <col min="1546" max="1793" width="10.6875" style="8"/>
    <col min="1794" max="1794" width="10" style="8" customWidth="1"/>
    <col min="1795" max="1800" width="15.1875" style="8" customWidth="1"/>
    <col min="1801" max="1801" width="13.8125" style="8" customWidth="1"/>
    <col min="1802" max="2049" width="10.6875" style="8"/>
    <col min="2050" max="2050" width="10" style="8" customWidth="1"/>
    <col min="2051" max="2056" width="15.1875" style="8" customWidth="1"/>
    <col min="2057" max="2057" width="13.8125" style="8" customWidth="1"/>
    <col min="2058" max="2305" width="10.6875" style="8"/>
    <col min="2306" max="2306" width="10" style="8" customWidth="1"/>
    <col min="2307" max="2312" width="15.1875" style="8" customWidth="1"/>
    <col min="2313" max="2313" width="13.8125" style="8" customWidth="1"/>
    <col min="2314" max="2561" width="10.6875" style="8"/>
    <col min="2562" max="2562" width="10" style="8" customWidth="1"/>
    <col min="2563" max="2568" width="15.1875" style="8" customWidth="1"/>
    <col min="2569" max="2569" width="13.8125" style="8" customWidth="1"/>
    <col min="2570" max="2817" width="10.6875" style="8"/>
    <col min="2818" max="2818" width="10" style="8" customWidth="1"/>
    <col min="2819" max="2824" width="15.1875" style="8" customWidth="1"/>
    <col min="2825" max="2825" width="13.8125" style="8" customWidth="1"/>
    <col min="2826" max="3073" width="10.6875" style="8"/>
    <col min="3074" max="3074" width="10" style="8" customWidth="1"/>
    <col min="3075" max="3080" width="15.1875" style="8" customWidth="1"/>
    <col min="3081" max="3081" width="13.8125" style="8" customWidth="1"/>
    <col min="3082" max="3329" width="10.6875" style="8"/>
    <col min="3330" max="3330" width="10" style="8" customWidth="1"/>
    <col min="3331" max="3336" width="15.1875" style="8" customWidth="1"/>
    <col min="3337" max="3337" width="13.8125" style="8" customWidth="1"/>
    <col min="3338" max="3585" width="10.6875" style="8"/>
    <col min="3586" max="3586" width="10" style="8" customWidth="1"/>
    <col min="3587" max="3592" width="15.1875" style="8" customWidth="1"/>
    <col min="3593" max="3593" width="13.8125" style="8" customWidth="1"/>
    <col min="3594" max="3841" width="10.6875" style="8"/>
    <col min="3842" max="3842" width="10" style="8" customWidth="1"/>
    <col min="3843" max="3848" width="15.1875" style="8" customWidth="1"/>
    <col min="3849" max="3849" width="13.8125" style="8" customWidth="1"/>
    <col min="3850" max="4097" width="10.6875" style="8"/>
    <col min="4098" max="4098" width="10" style="8" customWidth="1"/>
    <col min="4099" max="4104" width="15.1875" style="8" customWidth="1"/>
    <col min="4105" max="4105" width="13.8125" style="8" customWidth="1"/>
    <col min="4106" max="4353" width="10.6875" style="8"/>
    <col min="4354" max="4354" width="10" style="8" customWidth="1"/>
    <col min="4355" max="4360" width="15.1875" style="8" customWidth="1"/>
    <col min="4361" max="4361" width="13.8125" style="8" customWidth="1"/>
    <col min="4362" max="4609" width="10.6875" style="8"/>
    <col min="4610" max="4610" width="10" style="8" customWidth="1"/>
    <col min="4611" max="4616" width="15.1875" style="8" customWidth="1"/>
    <col min="4617" max="4617" width="13.8125" style="8" customWidth="1"/>
    <col min="4618" max="4865" width="10.6875" style="8"/>
    <col min="4866" max="4866" width="10" style="8" customWidth="1"/>
    <col min="4867" max="4872" width="15.1875" style="8" customWidth="1"/>
    <col min="4873" max="4873" width="13.8125" style="8" customWidth="1"/>
    <col min="4874" max="5121" width="10.6875" style="8"/>
    <col min="5122" max="5122" width="10" style="8" customWidth="1"/>
    <col min="5123" max="5128" width="15.1875" style="8" customWidth="1"/>
    <col min="5129" max="5129" width="13.8125" style="8" customWidth="1"/>
    <col min="5130" max="5377" width="10.6875" style="8"/>
    <col min="5378" max="5378" width="10" style="8" customWidth="1"/>
    <col min="5379" max="5384" width="15.1875" style="8" customWidth="1"/>
    <col min="5385" max="5385" width="13.8125" style="8" customWidth="1"/>
    <col min="5386" max="5633" width="10.6875" style="8"/>
    <col min="5634" max="5634" width="10" style="8" customWidth="1"/>
    <col min="5635" max="5640" width="15.1875" style="8" customWidth="1"/>
    <col min="5641" max="5641" width="13.8125" style="8" customWidth="1"/>
    <col min="5642" max="5889" width="10.6875" style="8"/>
    <col min="5890" max="5890" width="10" style="8" customWidth="1"/>
    <col min="5891" max="5896" width="15.1875" style="8" customWidth="1"/>
    <col min="5897" max="5897" width="13.8125" style="8" customWidth="1"/>
    <col min="5898" max="6145" width="10.6875" style="8"/>
    <col min="6146" max="6146" width="10" style="8" customWidth="1"/>
    <col min="6147" max="6152" width="15.1875" style="8" customWidth="1"/>
    <col min="6153" max="6153" width="13.8125" style="8" customWidth="1"/>
    <col min="6154" max="6401" width="10.6875" style="8"/>
    <col min="6402" max="6402" width="10" style="8" customWidth="1"/>
    <col min="6403" max="6408" width="15.1875" style="8" customWidth="1"/>
    <col min="6409" max="6409" width="13.8125" style="8" customWidth="1"/>
    <col min="6410" max="6657" width="10.6875" style="8"/>
    <col min="6658" max="6658" width="10" style="8" customWidth="1"/>
    <col min="6659" max="6664" width="15.1875" style="8" customWidth="1"/>
    <col min="6665" max="6665" width="13.8125" style="8" customWidth="1"/>
    <col min="6666" max="6913" width="10.6875" style="8"/>
    <col min="6914" max="6914" width="10" style="8" customWidth="1"/>
    <col min="6915" max="6920" width="15.1875" style="8" customWidth="1"/>
    <col min="6921" max="6921" width="13.8125" style="8" customWidth="1"/>
    <col min="6922" max="7169" width="10.6875" style="8"/>
    <col min="7170" max="7170" width="10" style="8" customWidth="1"/>
    <col min="7171" max="7176" width="15.1875" style="8" customWidth="1"/>
    <col min="7177" max="7177" width="13.8125" style="8" customWidth="1"/>
    <col min="7178" max="7425" width="10.6875" style="8"/>
    <col min="7426" max="7426" width="10" style="8" customWidth="1"/>
    <col min="7427" max="7432" width="15.1875" style="8" customWidth="1"/>
    <col min="7433" max="7433" width="13.8125" style="8" customWidth="1"/>
    <col min="7434" max="7681" width="10.6875" style="8"/>
    <col min="7682" max="7682" width="10" style="8" customWidth="1"/>
    <col min="7683" max="7688" width="15.1875" style="8" customWidth="1"/>
    <col min="7689" max="7689" width="13.8125" style="8" customWidth="1"/>
    <col min="7690" max="7937" width="10.6875" style="8"/>
    <col min="7938" max="7938" width="10" style="8" customWidth="1"/>
    <col min="7939" max="7944" width="15.1875" style="8" customWidth="1"/>
    <col min="7945" max="7945" width="13.8125" style="8" customWidth="1"/>
    <col min="7946" max="8193" width="10.6875" style="8"/>
    <col min="8194" max="8194" width="10" style="8" customWidth="1"/>
    <col min="8195" max="8200" width="15.1875" style="8" customWidth="1"/>
    <col min="8201" max="8201" width="13.8125" style="8" customWidth="1"/>
    <col min="8202" max="8449" width="10.6875" style="8"/>
    <col min="8450" max="8450" width="10" style="8" customWidth="1"/>
    <col min="8451" max="8456" width="15.1875" style="8" customWidth="1"/>
    <col min="8457" max="8457" width="13.8125" style="8" customWidth="1"/>
    <col min="8458" max="8705" width="10.6875" style="8"/>
    <col min="8706" max="8706" width="10" style="8" customWidth="1"/>
    <col min="8707" max="8712" width="15.1875" style="8" customWidth="1"/>
    <col min="8713" max="8713" width="13.8125" style="8" customWidth="1"/>
    <col min="8714" max="8961" width="10.6875" style="8"/>
    <col min="8962" max="8962" width="10" style="8" customWidth="1"/>
    <col min="8963" max="8968" width="15.1875" style="8" customWidth="1"/>
    <col min="8969" max="8969" width="13.8125" style="8" customWidth="1"/>
    <col min="8970" max="9217" width="10.6875" style="8"/>
    <col min="9218" max="9218" width="10" style="8" customWidth="1"/>
    <col min="9219" max="9224" width="15.1875" style="8" customWidth="1"/>
    <col min="9225" max="9225" width="13.8125" style="8" customWidth="1"/>
    <col min="9226" max="9473" width="10.6875" style="8"/>
    <col min="9474" max="9474" width="10" style="8" customWidth="1"/>
    <col min="9475" max="9480" width="15.1875" style="8" customWidth="1"/>
    <col min="9481" max="9481" width="13.8125" style="8" customWidth="1"/>
    <col min="9482" max="9729" width="10.6875" style="8"/>
    <col min="9730" max="9730" width="10" style="8" customWidth="1"/>
    <col min="9731" max="9736" width="15.1875" style="8" customWidth="1"/>
    <col min="9737" max="9737" width="13.8125" style="8" customWidth="1"/>
    <col min="9738" max="9985" width="10.6875" style="8"/>
    <col min="9986" max="9986" width="10" style="8" customWidth="1"/>
    <col min="9987" max="9992" width="15.1875" style="8" customWidth="1"/>
    <col min="9993" max="9993" width="13.8125" style="8" customWidth="1"/>
    <col min="9994" max="10241" width="10.6875" style="8"/>
    <col min="10242" max="10242" width="10" style="8" customWidth="1"/>
    <col min="10243" max="10248" width="15.1875" style="8" customWidth="1"/>
    <col min="10249" max="10249" width="13.8125" style="8" customWidth="1"/>
    <col min="10250" max="10497" width="10.6875" style="8"/>
    <col min="10498" max="10498" width="10" style="8" customWidth="1"/>
    <col min="10499" max="10504" width="15.1875" style="8" customWidth="1"/>
    <col min="10505" max="10505" width="13.8125" style="8" customWidth="1"/>
    <col min="10506" max="10753" width="10.6875" style="8"/>
    <col min="10754" max="10754" width="10" style="8" customWidth="1"/>
    <col min="10755" max="10760" width="15.1875" style="8" customWidth="1"/>
    <col min="10761" max="10761" width="13.8125" style="8" customWidth="1"/>
    <col min="10762" max="11009" width="10.6875" style="8"/>
    <col min="11010" max="11010" width="10" style="8" customWidth="1"/>
    <col min="11011" max="11016" width="15.1875" style="8" customWidth="1"/>
    <col min="11017" max="11017" width="13.8125" style="8" customWidth="1"/>
    <col min="11018" max="11265" width="10.6875" style="8"/>
    <col min="11266" max="11266" width="10" style="8" customWidth="1"/>
    <col min="11267" max="11272" width="15.1875" style="8" customWidth="1"/>
    <col min="11273" max="11273" width="13.8125" style="8" customWidth="1"/>
    <col min="11274" max="11521" width="10.6875" style="8"/>
    <col min="11522" max="11522" width="10" style="8" customWidth="1"/>
    <col min="11523" max="11528" width="15.1875" style="8" customWidth="1"/>
    <col min="11529" max="11529" width="13.8125" style="8" customWidth="1"/>
    <col min="11530" max="11777" width="10.6875" style="8"/>
    <col min="11778" max="11778" width="10" style="8" customWidth="1"/>
    <col min="11779" max="11784" width="15.1875" style="8" customWidth="1"/>
    <col min="11785" max="11785" width="13.8125" style="8" customWidth="1"/>
    <col min="11786" max="12033" width="10.6875" style="8"/>
    <col min="12034" max="12034" width="10" style="8" customWidth="1"/>
    <col min="12035" max="12040" width="15.1875" style="8" customWidth="1"/>
    <col min="12041" max="12041" width="13.8125" style="8" customWidth="1"/>
    <col min="12042" max="12289" width="10.6875" style="8"/>
    <col min="12290" max="12290" width="10" style="8" customWidth="1"/>
    <col min="12291" max="12296" width="15.1875" style="8" customWidth="1"/>
    <col min="12297" max="12297" width="13.8125" style="8" customWidth="1"/>
    <col min="12298" max="12545" width="10.6875" style="8"/>
    <col min="12546" max="12546" width="10" style="8" customWidth="1"/>
    <col min="12547" max="12552" width="15.1875" style="8" customWidth="1"/>
    <col min="12553" max="12553" width="13.8125" style="8" customWidth="1"/>
    <col min="12554" max="12801" width="10.6875" style="8"/>
    <col min="12802" max="12802" width="10" style="8" customWidth="1"/>
    <col min="12803" max="12808" width="15.1875" style="8" customWidth="1"/>
    <col min="12809" max="12809" width="13.8125" style="8" customWidth="1"/>
    <col min="12810" max="13057" width="10.6875" style="8"/>
    <col min="13058" max="13058" width="10" style="8" customWidth="1"/>
    <col min="13059" max="13064" width="15.1875" style="8" customWidth="1"/>
    <col min="13065" max="13065" width="13.8125" style="8" customWidth="1"/>
    <col min="13066" max="13313" width="10.6875" style="8"/>
    <col min="13314" max="13314" width="10" style="8" customWidth="1"/>
    <col min="13315" max="13320" width="15.1875" style="8" customWidth="1"/>
    <col min="13321" max="13321" width="13.8125" style="8" customWidth="1"/>
    <col min="13322" max="13569" width="10.6875" style="8"/>
    <col min="13570" max="13570" width="10" style="8" customWidth="1"/>
    <col min="13571" max="13576" width="15.1875" style="8" customWidth="1"/>
    <col min="13577" max="13577" width="13.8125" style="8" customWidth="1"/>
    <col min="13578" max="13825" width="10.6875" style="8"/>
    <col min="13826" max="13826" width="10" style="8" customWidth="1"/>
    <col min="13827" max="13832" width="15.1875" style="8" customWidth="1"/>
    <col min="13833" max="13833" width="13.8125" style="8" customWidth="1"/>
    <col min="13834" max="14081" width="10.6875" style="8"/>
    <col min="14082" max="14082" width="10" style="8" customWidth="1"/>
    <col min="14083" max="14088" width="15.1875" style="8" customWidth="1"/>
    <col min="14089" max="14089" width="13.8125" style="8" customWidth="1"/>
    <col min="14090" max="14337" width="10.6875" style="8"/>
    <col min="14338" max="14338" width="10" style="8" customWidth="1"/>
    <col min="14339" max="14344" width="15.1875" style="8" customWidth="1"/>
    <col min="14345" max="14345" width="13.8125" style="8" customWidth="1"/>
    <col min="14346" max="14593" width="10.6875" style="8"/>
    <col min="14594" max="14594" width="10" style="8" customWidth="1"/>
    <col min="14595" max="14600" width="15.1875" style="8" customWidth="1"/>
    <col min="14601" max="14601" width="13.8125" style="8" customWidth="1"/>
    <col min="14602" max="14849" width="10.6875" style="8"/>
    <col min="14850" max="14850" width="10" style="8" customWidth="1"/>
    <col min="14851" max="14856" width="15.1875" style="8" customWidth="1"/>
    <col min="14857" max="14857" width="13.8125" style="8" customWidth="1"/>
    <col min="14858" max="15105" width="10.6875" style="8"/>
    <col min="15106" max="15106" width="10" style="8" customWidth="1"/>
    <col min="15107" max="15112" width="15.1875" style="8" customWidth="1"/>
    <col min="15113" max="15113" width="13.8125" style="8" customWidth="1"/>
    <col min="15114" max="15361" width="10.6875" style="8"/>
    <col min="15362" max="15362" width="10" style="8" customWidth="1"/>
    <col min="15363" max="15368" width="15.1875" style="8" customWidth="1"/>
    <col min="15369" max="15369" width="13.8125" style="8" customWidth="1"/>
    <col min="15370" max="15617" width="10.6875" style="8"/>
    <col min="15618" max="15618" width="10" style="8" customWidth="1"/>
    <col min="15619" max="15624" width="15.1875" style="8" customWidth="1"/>
    <col min="15625" max="15625" width="13.8125" style="8" customWidth="1"/>
    <col min="15626" max="15873" width="10.6875" style="8"/>
    <col min="15874" max="15874" width="10" style="8" customWidth="1"/>
    <col min="15875" max="15880" width="15.1875" style="8" customWidth="1"/>
    <col min="15881" max="15881" width="13.8125" style="8" customWidth="1"/>
    <col min="15882" max="16129" width="10.6875" style="8"/>
    <col min="16130" max="16130" width="10" style="8" customWidth="1"/>
    <col min="16131" max="16136" width="15.1875" style="8" customWidth="1"/>
    <col min="16137" max="16137" width="13.8125" style="8" customWidth="1"/>
    <col min="16138" max="16384" width="10.6875" style="8"/>
  </cols>
  <sheetData>
    <row r="2" spans="2:8" x14ac:dyDescent="0.45">
      <c r="B2" s="8" t="s">
        <v>40</v>
      </c>
      <c r="E2" s="8">
        <v>275000</v>
      </c>
    </row>
    <row r="3" spans="2:8" x14ac:dyDescent="0.45">
      <c r="B3" s="8" t="s">
        <v>39</v>
      </c>
      <c r="E3" s="8">
        <v>20000</v>
      </c>
    </row>
    <row r="5" spans="2:8" x14ac:dyDescent="0.45">
      <c r="B5" s="8" t="s">
        <v>41</v>
      </c>
      <c r="E5" s="8">
        <v>150000</v>
      </c>
    </row>
    <row r="6" spans="2:8" x14ac:dyDescent="0.45">
      <c r="B6" s="8" t="s">
        <v>38</v>
      </c>
      <c r="C6" s="39">
        <v>0.15</v>
      </c>
    </row>
    <row r="7" spans="2:8" x14ac:dyDescent="0.45">
      <c r="B7" s="35" t="s">
        <v>7</v>
      </c>
      <c r="C7" s="35"/>
      <c r="D7" s="35"/>
      <c r="E7" s="35"/>
      <c r="F7" s="35"/>
      <c r="G7" s="35"/>
      <c r="H7" s="35"/>
    </row>
    <row r="10" spans="2:8" x14ac:dyDescent="0.45">
      <c r="B10" s="8" t="s">
        <v>1</v>
      </c>
      <c r="C10" s="9" t="s">
        <v>30</v>
      </c>
      <c r="D10" s="9" t="s">
        <v>27</v>
      </c>
      <c r="E10" s="9" t="s">
        <v>0</v>
      </c>
      <c r="F10" s="9" t="s">
        <v>35</v>
      </c>
      <c r="G10" s="9" t="s">
        <v>29</v>
      </c>
      <c r="H10" s="9" t="s">
        <v>28</v>
      </c>
    </row>
    <row r="11" spans="2:8" x14ac:dyDescent="0.45">
      <c r="C11" s="9"/>
      <c r="D11" s="9"/>
      <c r="E11" s="9"/>
      <c r="F11" s="9"/>
      <c r="G11" s="9"/>
      <c r="H11" s="9"/>
    </row>
    <row r="12" spans="2:8" x14ac:dyDescent="0.45">
      <c r="B12" s="14">
        <v>1</v>
      </c>
      <c r="C12" s="15">
        <v>10000</v>
      </c>
      <c r="D12" s="15">
        <v>-50000</v>
      </c>
      <c r="E12" s="15">
        <f>PMT(C6,B12,E3,-C12)</f>
        <v>-13000.000000000002</v>
      </c>
      <c r="F12" s="15">
        <f>NPV(C6,D12:D12)+0</f>
        <v>-43478.260869565223</v>
      </c>
      <c r="G12" s="15">
        <f>-PMT(C6,B12,F12)</f>
        <v>-50000.000000000022</v>
      </c>
      <c r="H12" s="15">
        <f>G12+E12</f>
        <v>-63000.000000000022</v>
      </c>
    </row>
    <row r="13" spans="2:8" x14ac:dyDescent="0.45">
      <c r="B13" s="11">
        <v>2</v>
      </c>
      <c r="C13" s="12">
        <v>6000</v>
      </c>
      <c r="D13" s="12">
        <v>-60000</v>
      </c>
      <c r="E13" s="15">
        <f>PMT(C6,B13,E3,-C13)</f>
        <v>-9511.6279069767461</v>
      </c>
      <c r="F13" s="15">
        <f>NPV(C6,D12:D13)+0</f>
        <v>-88846.880907372411</v>
      </c>
      <c r="G13" s="15">
        <f>-PMT(C6,B13,F13)</f>
        <v>-54651.162790697686</v>
      </c>
      <c r="H13" s="12">
        <f>G13+E13</f>
        <v>-64162.790697674434</v>
      </c>
    </row>
    <row r="14" spans="2:8" x14ac:dyDescent="0.45">
      <c r="B14" s="14">
        <v>3</v>
      </c>
      <c r="C14" s="15">
        <v>2000</v>
      </c>
      <c r="D14" s="15">
        <v>-70000</v>
      </c>
      <c r="E14" s="15">
        <f>PMT(C6,B14,E3,-C14)</f>
        <v>-8183.5853131749473</v>
      </c>
      <c r="F14" s="15">
        <f>NPV(C6,D12:D14)+0</f>
        <v>-134873.01717761162</v>
      </c>
      <c r="G14" s="15">
        <f>-PMT(C6,B14,F14)</f>
        <v>-59071.274298056189</v>
      </c>
      <c r="H14" s="12">
        <f>G14+E14</f>
        <v>-67254.859611231135</v>
      </c>
    </row>
    <row r="15" spans="2:8" x14ac:dyDescent="0.45">
      <c r="B15" s="11"/>
      <c r="C15" s="11"/>
      <c r="D15" s="11"/>
      <c r="E15" s="17"/>
      <c r="F15" s="17"/>
      <c r="G15" s="17"/>
      <c r="H15" s="17"/>
    </row>
    <row r="16" spans="2:8" x14ac:dyDescent="0.45">
      <c r="B16" s="11"/>
      <c r="C16" s="11"/>
      <c r="D16" s="11"/>
      <c r="E16" s="17"/>
      <c r="F16" s="17"/>
      <c r="G16" s="17"/>
      <c r="H16" s="17"/>
    </row>
    <row r="17" spans="2:12" x14ac:dyDescent="0.45">
      <c r="B17" s="11"/>
      <c r="C17" s="11"/>
      <c r="D17" s="11"/>
      <c r="E17" s="17"/>
      <c r="F17" s="17"/>
      <c r="G17" s="17"/>
      <c r="H17" s="17"/>
      <c r="L17" s="39"/>
    </row>
    <row r="18" spans="2:12" x14ac:dyDescent="0.45">
      <c r="B18" s="35" t="s">
        <v>8</v>
      </c>
      <c r="C18" s="35"/>
      <c r="D18" s="35"/>
      <c r="E18" s="35"/>
      <c r="F18" s="35"/>
      <c r="G18" s="35"/>
      <c r="H18" s="35"/>
    </row>
    <row r="21" spans="2:12" ht="105.75" x14ac:dyDescent="0.45">
      <c r="B21" s="29" t="s">
        <v>1</v>
      </c>
      <c r="C21" s="33" t="s">
        <v>30</v>
      </c>
      <c r="D21" s="33" t="s">
        <v>27</v>
      </c>
      <c r="E21" s="31" t="s">
        <v>3</v>
      </c>
      <c r="F21" s="31" t="s">
        <v>4</v>
      </c>
      <c r="G21" s="31" t="s">
        <v>5</v>
      </c>
      <c r="H21" s="31" t="s">
        <v>6</v>
      </c>
    </row>
    <row r="22" spans="2:12" x14ac:dyDescent="0.45">
      <c r="C22" s="9"/>
      <c r="D22" s="9"/>
      <c r="E22" s="9"/>
      <c r="F22" s="9"/>
      <c r="G22" s="9"/>
      <c r="H22" s="9"/>
    </row>
    <row r="23" spans="2:12" x14ac:dyDescent="0.45">
      <c r="B23" s="14">
        <v>1</v>
      </c>
      <c r="C23" s="15">
        <v>10000</v>
      </c>
      <c r="D23" s="15">
        <v>-50000</v>
      </c>
      <c r="E23" s="15">
        <f>C23-E3</f>
        <v>-10000</v>
      </c>
      <c r="F23" s="15">
        <f>-C6*E3</f>
        <v>-3000</v>
      </c>
      <c r="G23" s="15">
        <f>D23+E23+F23</f>
        <v>-63000</v>
      </c>
      <c r="H23" s="42">
        <f>-PMT(C6,B23,NPV(C6,G23:G23)+0)</f>
        <v>-63000.000000000015</v>
      </c>
      <c r="I23" s="8" t="s">
        <v>45</v>
      </c>
    </row>
    <row r="24" spans="2:12" x14ac:dyDescent="0.45">
      <c r="B24" s="11">
        <v>2</v>
      </c>
      <c r="C24" s="12">
        <v>6000</v>
      </c>
      <c r="D24" s="12">
        <v>-60000</v>
      </c>
      <c r="E24" s="12">
        <f>-C23+C24</f>
        <v>-4000</v>
      </c>
      <c r="F24" s="12">
        <f>-C6*C23</f>
        <v>-1500</v>
      </c>
      <c r="G24" s="12">
        <f>D24+E24+F24</f>
        <v>-65500</v>
      </c>
      <c r="H24" s="12">
        <f>-PMT(C6,B24,NPV(C6,G23:G24)+0)</f>
        <v>-64162.790697674427</v>
      </c>
    </row>
    <row r="25" spans="2:12" x14ac:dyDescent="0.45">
      <c r="B25" s="14">
        <v>3</v>
      </c>
      <c r="C25" s="15">
        <v>2000</v>
      </c>
      <c r="D25" s="15">
        <v>-70000</v>
      </c>
      <c r="E25" s="12">
        <f>-C24+C25</f>
        <v>-4000</v>
      </c>
      <c r="F25" s="41">
        <f>-C6*C24</f>
        <v>-900</v>
      </c>
      <c r="G25" s="12">
        <f>D25+E25+F25</f>
        <v>-74900</v>
      </c>
      <c r="H25" s="12">
        <f>-PMT(C6,B25,NPV(C6,G23:G25)+0)</f>
        <v>-67254.859611231135</v>
      </c>
    </row>
    <row r="26" spans="2:12" x14ac:dyDescent="0.45">
      <c r="B26" s="11"/>
      <c r="C26" s="12"/>
      <c r="D26" s="12"/>
      <c r="E26" s="12"/>
      <c r="F26" s="12"/>
      <c r="G26" s="12"/>
      <c r="H26" s="12"/>
    </row>
    <row r="27" spans="2:12" x14ac:dyDescent="0.45">
      <c r="B27" s="11"/>
      <c r="C27" s="11"/>
      <c r="D27" s="11"/>
      <c r="E27" s="17"/>
      <c r="F27" s="17"/>
      <c r="G27" s="17"/>
      <c r="H27" s="17"/>
    </row>
    <row r="28" spans="2:12" x14ac:dyDescent="0.45">
      <c r="B28" s="11"/>
      <c r="C28" s="11"/>
      <c r="D28" s="11"/>
      <c r="E28" s="17"/>
      <c r="F28" s="17"/>
      <c r="G28" s="17"/>
      <c r="H28" s="17"/>
    </row>
    <row r="29" spans="2:12" x14ac:dyDescent="0.45">
      <c r="B29" s="11"/>
      <c r="C29" s="11"/>
      <c r="D29" s="11"/>
      <c r="E29" s="11"/>
      <c r="F29" s="11"/>
      <c r="G29" s="11"/>
      <c r="H29" s="11"/>
    </row>
    <row r="30" spans="2:12" x14ac:dyDescent="0.45">
      <c r="B30" s="11"/>
      <c r="C30" s="11"/>
      <c r="D30" s="11"/>
      <c r="E30" s="11"/>
      <c r="F30" s="11"/>
      <c r="G30" s="11"/>
      <c r="H30" s="11"/>
    </row>
    <row r="31" spans="2:12" x14ac:dyDescent="0.45">
      <c r="B31" s="11"/>
      <c r="C31" s="9"/>
      <c r="D31" s="9"/>
      <c r="E31" s="9"/>
      <c r="F31" s="9"/>
      <c r="G31" s="9"/>
      <c r="H31" s="9"/>
    </row>
    <row r="32" spans="2:12" x14ac:dyDescent="0.45">
      <c r="C32" s="9"/>
      <c r="D32" s="9"/>
      <c r="E32" s="9"/>
      <c r="F32" s="9"/>
      <c r="G32" s="9"/>
      <c r="H32" s="9"/>
    </row>
    <row r="33" spans="2:10" x14ac:dyDescent="0.45">
      <c r="C33" s="9"/>
      <c r="D33" s="9"/>
      <c r="E33" s="9"/>
      <c r="F33" s="9"/>
      <c r="G33" s="9"/>
      <c r="H33" s="9"/>
    </row>
    <row r="34" spans="2:10" x14ac:dyDescent="0.45">
      <c r="C34" s="9"/>
      <c r="D34" s="9"/>
      <c r="E34" s="9"/>
      <c r="F34" s="9"/>
      <c r="G34" s="9"/>
      <c r="H34" s="9"/>
    </row>
    <row r="35" spans="2:10" x14ac:dyDescent="0.45">
      <c r="C35" s="9"/>
      <c r="D35" s="9"/>
      <c r="E35" s="9"/>
      <c r="F35" s="9"/>
      <c r="G35" s="9"/>
      <c r="H35" s="9"/>
    </row>
    <row r="36" spans="2:10" x14ac:dyDescent="0.45">
      <c r="B36" s="35" t="s">
        <v>9</v>
      </c>
      <c r="C36" s="35"/>
      <c r="D36" s="35"/>
      <c r="E36" s="35"/>
      <c r="F36" s="35"/>
      <c r="G36" s="35"/>
      <c r="H36" s="35"/>
      <c r="I36" s="35"/>
    </row>
    <row r="39" spans="2:10" ht="44" customHeight="1" x14ac:dyDescent="0.45">
      <c r="B39" s="29" t="s">
        <v>1</v>
      </c>
      <c r="C39" s="30" t="s">
        <v>30</v>
      </c>
      <c r="D39" s="30" t="s">
        <v>27</v>
      </c>
      <c r="E39" s="31" t="s">
        <v>37</v>
      </c>
      <c r="F39" s="30" t="s">
        <v>0</v>
      </c>
      <c r="G39" s="30" t="s">
        <v>31</v>
      </c>
      <c r="H39" s="32" t="s">
        <v>29</v>
      </c>
      <c r="I39" s="32" t="s">
        <v>28</v>
      </c>
    </row>
    <row r="40" spans="2:10" x14ac:dyDescent="0.45">
      <c r="C40" s="9"/>
      <c r="D40" s="9"/>
      <c r="E40" s="9"/>
      <c r="G40" s="9"/>
      <c r="H40" s="9"/>
    </row>
    <row r="41" spans="2:10" x14ac:dyDescent="0.45">
      <c r="B41" s="11">
        <v>1</v>
      </c>
      <c r="C41" s="11">
        <v>65000</v>
      </c>
      <c r="D41" s="11">
        <v>-10000</v>
      </c>
      <c r="E41" s="17"/>
      <c r="F41" s="15">
        <f>PMT(C6,B41,E5,-C41)</f>
        <v>-107500.00000000003</v>
      </c>
      <c r="G41" s="15">
        <f>NPV(C6,D41:D41)+0</f>
        <v>-8695.652173913044</v>
      </c>
      <c r="H41" s="15">
        <f>-PMT(C6,B41,G41)</f>
        <v>-10000.000000000002</v>
      </c>
      <c r="I41" s="13">
        <f>H41+F41</f>
        <v>-117500.00000000003</v>
      </c>
    </row>
    <row r="42" spans="2:10" x14ac:dyDescent="0.45">
      <c r="B42" s="11">
        <v>2</v>
      </c>
      <c r="C42" s="11">
        <v>45000</v>
      </c>
      <c r="D42" s="11">
        <f>D41-4000</f>
        <v>-14000</v>
      </c>
      <c r="E42" s="17"/>
      <c r="F42" s="15">
        <f>PMT(C6,B42,E5,-C42)</f>
        <v>-71337.209302325587</v>
      </c>
      <c r="G42" s="15">
        <f>NPV(C6,D41:D42)+0</f>
        <v>-19281.663516068056</v>
      </c>
      <c r="H42" s="15">
        <f>-PMT(C6,B42,G42)</f>
        <v>-11860.465116279072</v>
      </c>
      <c r="I42" s="13">
        <f>H42+F42</f>
        <v>-83197.674418604656</v>
      </c>
    </row>
    <row r="43" spans="2:10" x14ac:dyDescent="0.45">
      <c r="B43" s="14">
        <v>3</v>
      </c>
      <c r="C43" s="14">
        <v>25000</v>
      </c>
      <c r="D43" s="11">
        <f>D42-4000</f>
        <v>-18000</v>
      </c>
      <c r="E43" s="18"/>
      <c r="F43" s="15">
        <f>PMT(C6,B43,E5,-C43)</f>
        <v>-58497.120230381581</v>
      </c>
      <c r="G43" s="15">
        <f>NPV(C6,D41:D43)+0</f>
        <v>-31116.955699843849</v>
      </c>
      <c r="H43" s="15">
        <f>-PMT(C6,B43,G43)</f>
        <v>-13628.509719222469</v>
      </c>
      <c r="I43" s="13">
        <f>H43+F43</f>
        <v>-72125.629949604045</v>
      </c>
    </row>
    <row r="44" spans="2:10" x14ac:dyDescent="0.45">
      <c r="B44" s="14">
        <v>4</v>
      </c>
      <c r="C44" s="14">
        <v>5000</v>
      </c>
      <c r="D44" s="14">
        <f>D43-4000</f>
        <v>-22000</v>
      </c>
      <c r="E44" s="18"/>
      <c r="F44" s="15">
        <f>PMT(C6,B44,E5,-C44)</f>
        <v>-51538.47598067439</v>
      </c>
      <c r="G44" s="15">
        <f>NPV(C6,D41:D44)+0</f>
        <v>-43695.527102890585</v>
      </c>
      <c r="H44" s="15">
        <f>-PMT(C6,B44,G44)</f>
        <v>-15305.02916364183</v>
      </c>
      <c r="I44" s="43">
        <f>H44+F44</f>
        <v>-66843.505144316223</v>
      </c>
      <c r="J44" s="8" t="s">
        <v>45</v>
      </c>
    </row>
    <row r="45" spans="2:10" x14ac:dyDescent="0.45">
      <c r="B45" s="11">
        <v>5</v>
      </c>
      <c r="C45" s="11">
        <v>0</v>
      </c>
      <c r="D45" s="11">
        <f>D44-4000</f>
        <v>-26000</v>
      </c>
      <c r="E45" s="11">
        <v>-40000</v>
      </c>
      <c r="F45" s="15">
        <f>PMT(C6,B45,E5,-C45)</f>
        <v>-44747.332869229249</v>
      </c>
      <c r="G45" s="15">
        <f>NPV(C6,D41:D45)+0</f>
        <v>-56622.122220646117</v>
      </c>
      <c r="H45" s="15">
        <f>-PMT(C6,B45,G45)</f>
        <v>-16891.259671796226</v>
      </c>
      <c r="I45" s="13">
        <f>H45+F45+PMT(J16,B45,PV(J16,B45,,E45))</f>
        <v>-69638.592541025471</v>
      </c>
    </row>
    <row r="46" spans="2:10" x14ac:dyDescent="0.45">
      <c r="B46" s="11">
        <v>6</v>
      </c>
      <c r="C46" s="11">
        <v>0</v>
      </c>
      <c r="D46" s="11">
        <f>D45-4000</f>
        <v>-30000</v>
      </c>
      <c r="E46" s="11">
        <v>-40000</v>
      </c>
      <c r="F46" s="15">
        <f>PMT(C6,B46,E5,-C46)</f>
        <v>-39635.535985107505</v>
      </c>
      <c r="G46" s="15">
        <f>NPV(C6,D41:D46)+0</f>
        <v>-69591.950097992813</v>
      </c>
      <c r="H46" s="15">
        <f>-PMT(C6,B46,G46)</f>
        <v>-18388.761615885334</v>
      </c>
      <c r="I46" s="13">
        <f>H46+F46+PMT(J16,B46,PV(J16,B46,,E45))+PMT(J16,B46,PV(J16,B46,,FV(J16,1,,-E45)))</f>
        <v>-71357.630934326167</v>
      </c>
    </row>
    <row r="47" spans="2:10" x14ac:dyDescent="0.45">
      <c r="B47" s="11"/>
      <c r="C47" s="11"/>
      <c r="D47" s="11"/>
      <c r="E47" s="11"/>
      <c r="F47" s="15"/>
      <c r="G47" s="11"/>
      <c r="H47" s="11"/>
    </row>
    <row r="50" spans="2:9" x14ac:dyDescent="0.45">
      <c r="B50" s="36"/>
      <c r="C50" s="36"/>
      <c r="D50" s="36"/>
      <c r="E50" s="36"/>
      <c r="F50" s="36"/>
      <c r="G50" s="36"/>
      <c r="H50" s="36"/>
      <c r="I50" s="36"/>
    </row>
    <row r="53" spans="2:9" x14ac:dyDescent="0.45">
      <c r="C53" s="9"/>
      <c r="D53" s="9"/>
      <c r="E53" s="9"/>
      <c r="F53" s="10"/>
      <c r="G53" s="10"/>
      <c r="H53" s="10"/>
      <c r="I53" s="10"/>
    </row>
    <row r="54" spans="2:9" x14ac:dyDescent="0.45">
      <c r="C54" s="9"/>
      <c r="D54" s="9"/>
      <c r="E54" s="9"/>
      <c r="F54" s="9"/>
      <c r="G54" s="9"/>
      <c r="H54" s="9"/>
    </row>
    <row r="55" spans="2:9" x14ac:dyDescent="0.45">
      <c r="B55" s="11"/>
      <c r="C55" s="11"/>
      <c r="D55" s="11"/>
      <c r="E55" s="17"/>
      <c r="F55" s="17"/>
      <c r="G55" s="17"/>
      <c r="H55" s="17"/>
    </row>
    <row r="56" spans="2:9" x14ac:dyDescent="0.45">
      <c r="B56" s="11"/>
      <c r="C56" s="11"/>
      <c r="D56" s="11"/>
      <c r="E56" s="17"/>
      <c r="F56" s="17"/>
      <c r="G56" s="17"/>
      <c r="H56" s="17"/>
    </row>
    <row r="57" spans="2:9" x14ac:dyDescent="0.45">
      <c r="B57" s="14"/>
      <c r="C57" s="14"/>
      <c r="D57" s="11"/>
      <c r="E57" s="18"/>
      <c r="F57" s="18"/>
      <c r="G57" s="18"/>
      <c r="H57" s="18"/>
    </row>
    <row r="58" spans="2:9" x14ac:dyDescent="0.45">
      <c r="B58" s="11"/>
      <c r="C58" s="11"/>
      <c r="D58" s="11"/>
      <c r="E58" s="17"/>
      <c r="F58" s="17"/>
      <c r="G58" s="17"/>
      <c r="H58" s="17"/>
    </row>
    <row r="59" spans="2:9" x14ac:dyDescent="0.45">
      <c r="B59" s="11"/>
      <c r="C59" s="11"/>
      <c r="D59" s="11"/>
      <c r="E59" s="11"/>
      <c r="F59" s="17"/>
      <c r="G59" s="17"/>
      <c r="H59" s="17"/>
    </row>
    <row r="60" spans="2:9" x14ac:dyDescent="0.45">
      <c r="B60" s="11"/>
      <c r="C60" s="11"/>
      <c r="D60" s="11"/>
      <c r="E60" s="11"/>
      <c r="F60" s="11"/>
      <c r="G60" s="11"/>
      <c r="H60" s="11"/>
    </row>
  </sheetData>
  <mergeCells count="4">
    <mergeCell ref="B7:H7"/>
    <mergeCell ref="B18:H18"/>
    <mergeCell ref="B36:I36"/>
    <mergeCell ref="B50:I5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C241F-512B-CD4F-982A-F396491ACFFA}">
  <dimension ref="B2:O21"/>
  <sheetViews>
    <sheetView topLeftCell="E5" zoomScale="130" zoomScaleNormal="130" workbookViewId="0">
      <selection activeCell="L21" sqref="L21"/>
    </sheetView>
  </sheetViews>
  <sheetFormatPr baseColWidth="10" defaultRowHeight="15.75" x14ac:dyDescent="0.5"/>
  <cols>
    <col min="2" max="2" width="17.5" customWidth="1"/>
    <col min="3" max="3" width="13.375" bestFit="1" customWidth="1"/>
    <col min="5" max="5" width="19.3125" customWidth="1"/>
    <col min="8" max="8" width="18.5" customWidth="1"/>
    <col min="11" max="11" width="20.1875" customWidth="1"/>
  </cols>
  <sheetData>
    <row r="2" spans="2:15" x14ac:dyDescent="0.5">
      <c r="B2" s="37" t="s">
        <v>10</v>
      </c>
      <c r="C2" s="37"/>
      <c r="D2" s="37"/>
    </row>
    <row r="4" spans="2:15" x14ac:dyDescent="0.5">
      <c r="B4" t="s">
        <v>12</v>
      </c>
      <c r="C4">
        <v>2.25</v>
      </c>
    </row>
    <row r="5" spans="2:15" x14ac:dyDescent="0.5">
      <c r="B5" t="s">
        <v>11</v>
      </c>
      <c r="C5" s="21">
        <v>15000</v>
      </c>
    </row>
    <row r="6" spans="2:15" x14ac:dyDescent="0.5">
      <c r="B6" t="s">
        <v>13</v>
      </c>
      <c r="C6" s="22">
        <f>C4*C5</f>
        <v>33750</v>
      </c>
    </row>
    <row r="7" spans="2:15" x14ac:dyDescent="0.5">
      <c r="B7" t="s">
        <v>14</v>
      </c>
      <c r="C7" s="20">
        <v>1</v>
      </c>
    </row>
    <row r="8" spans="2:15" x14ac:dyDescent="0.5">
      <c r="B8" t="s">
        <v>15</v>
      </c>
      <c r="C8" s="23">
        <f>C5*C7</f>
        <v>15000</v>
      </c>
    </row>
    <row r="9" spans="2:15" x14ac:dyDescent="0.5">
      <c r="B9" t="s">
        <v>16</v>
      </c>
      <c r="C9" s="19">
        <v>20000</v>
      </c>
    </row>
    <row r="10" spans="2:15" x14ac:dyDescent="0.5">
      <c r="B10" t="s">
        <v>17</v>
      </c>
      <c r="C10" s="23">
        <f>C6-C8-C9</f>
        <v>-1250</v>
      </c>
    </row>
    <row r="12" spans="2:15" x14ac:dyDescent="0.5">
      <c r="B12" s="37" t="s">
        <v>22</v>
      </c>
      <c r="C12" s="37"/>
      <c r="D12" s="37"/>
      <c r="E12" s="37"/>
      <c r="F12" s="37"/>
      <c r="G12" s="37"/>
      <c r="H12" s="37"/>
      <c r="I12" s="37"/>
      <c r="J12" s="37"/>
      <c r="K12" s="37"/>
      <c r="L12" s="37"/>
      <c r="M12" s="25"/>
      <c r="N12" s="25"/>
      <c r="O12" s="25"/>
    </row>
    <row r="13" spans="2:15" x14ac:dyDescent="0.5">
      <c r="B13" s="37" t="s">
        <v>23</v>
      </c>
      <c r="C13" s="37"/>
      <c r="D13" s="24"/>
      <c r="E13" s="37" t="s">
        <v>24</v>
      </c>
      <c r="F13" s="37"/>
      <c r="G13" s="24"/>
      <c r="H13" s="37" t="s">
        <v>25</v>
      </c>
      <c r="I13" s="37"/>
      <c r="J13" s="24"/>
      <c r="K13" s="37" t="s">
        <v>26</v>
      </c>
      <c r="L13" s="37"/>
    </row>
    <row r="14" spans="2:15" x14ac:dyDescent="0.5">
      <c r="B14" s="37" t="s">
        <v>18</v>
      </c>
      <c r="C14" s="37"/>
      <c r="E14" s="37" t="s">
        <v>19</v>
      </c>
      <c r="F14" s="37"/>
      <c r="H14" s="37" t="s">
        <v>20</v>
      </c>
      <c r="I14" s="37"/>
      <c r="K14" s="37" t="s">
        <v>21</v>
      </c>
      <c r="L14" s="37"/>
    </row>
    <row r="15" spans="2:15" x14ac:dyDescent="0.5">
      <c r="B15" t="s">
        <v>12</v>
      </c>
      <c r="C15" s="38">
        <f>7/3</f>
        <v>2.3333333333333335</v>
      </c>
      <c r="E15" t="s">
        <v>12</v>
      </c>
      <c r="F15">
        <v>2.25</v>
      </c>
      <c r="H15" t="s">
        <v>12</v>
      </c>
      <c r="I15">
        <v>2.25</v>
      </c>
      <c r="K15" t="s">
        <v>12</v>
      </c>
      <c r="L15">
        <v>2.25</v>
      </c>
    </row>
    <row r="16" spans="2:15" x14ac:dyDescent="0.5">
      <c r="B16" t="s">
        <v>11</v>
      </c>
      <c r="C16" s="21">
        <v>15000</v>
      </c>
      <c r="E16" t="s">
        <v>11</v>
      </c>
      <c r="F16" s="26">
        <v>16000</v>
      </c>
      <c r="H16" t="s">
        <v>11</v>
      </c>
      <c r="I16" s="21">
        <v>15000</v>
      </c>
      <c r="K16" t="s">
        <v>11</v>
      </c>
      <c r="L16" s="21">
        <v>15000</v>
      </c>
    </row>
    <row r="17" spans="2:12" x14ac:dyDescent="0.5">
      <c r="B17" t="s">
        <v>13</v>
      </c>
      <c r="C17" s="22">
        <f>C15*C16</f>
        <v>35000</v>
      </c>
      <c r="E17" t="s">
        <v>13</v>
      </c>
      <c r="F17" s="22">
        <f>F15*F16</f>
        <v>36000</v>
      </c>
      <c r="H17" t="s">
        <v>13</v>
      </c>
      <c r="I17" s="22">
        <f>I15*I16</f>
        <v>33750</v>
      </c>
      <c r="K17" t="s">
        <v>13</v>
      </c>
      <c r="L17" s="22">
        <f>L15*L16</f>
        <v>33750</v>
      </c>
    </row>
    <row r="18" spans="2:12" x14ac:dyDescent="0.5">
      <c r="B18" t="s">
        <v>14</v>
      </c>
      <c r="C18" s="20">
        <v>1</v>
      </c>
      <c r="E18" t="s">
        <v>14</v>
      </c>
      <c r="F18" s="20">
        <v>1</v>
      </c>
      <c r="H18" t="s">
        <v>14</v>
      </c>
      <c r="I18" s="38">
        <f>11/12</f>
        <v>0.91666666666666663</v>
      </c>
      <c r="K18" t="s">
        <v>14</v>
      </c>
      <c r="L18" s="20">
        <v>1</v>
      </c>
    </row>
    <row r="19" spans="2:12" x14ac:dyDescent="0.5">
      <c r="B19" t="s">
        <v>15</v>
      </c>
      <c r="C19" s="23">
        <f>C16*C18</f>
        <v>15000</v>
      </c>
      <c r="E19" t="s">
        <v>15</v>
      </c>
      <c r="F19" s="23">
        <f>F16*F18</f>
        <v>16000</v>
      </c>
      <c r="H19" t="s">
        <v>15</v>
      </c>
      <c r="I19" s="23">
        <f>I16*I18</f>
        <v>13750</v>
      </c>
      <c r="K19" t="s">
        <v>15</v>
      </c>
      <c r="L19" s="23">
        <f>L16*L18</f>
        <v>15000</v>
      </c>
    </row>
    <row r="20" spans="2:12" x14ac:dyDescent="0.5">
      <c r="B20" t="s">
        <v>16</v>
      </c>
      <c r="C20" s="19">
        <v>20000</v>
      </c>
      <c r="E20" t="s">
        <v>16</v>
      </c>
      <c r="F20" s="19">
        <v>20000</v>
      </c>
      <c r="H20" t="s">
        <v>16</v>
      </c>
      <c r="I20" s="19">
        <v>20000</v>
      </c>
      <c r="K20" t="s">
        <v>16</v>
      </c>
      <c r="L20" s="27">
        <v>18750</v>
      </c>
    </row>
    <row r="21" spans="2:12" x14ac:dyDescent="0.5">
      <c r="B21" t="s">
        <v>17</v>
      </c>
      <c r="C21" s="23">
        <f>C17-C19-C20</f>
        <v>0</v>
      </c>
      <c r="E21" t="s">
        <v>17</v>
      </c>
      <c r="F21" s="23">
        <f>F17-F19-F20</f>
        <v>0</v>
      </c>
      <c r="H21" t="s">
        <v>17</v>
      </c>
      <c r="I21" s="23">
        <f>I17-I19-I20</f>
        <v>0</v>
      </c>
      <c r="K21" t="s">
        <v>17</v>
      </c>
      <c r="L21" s="23">
        <f>L17-L19-L20</f>
        <v>0</v>
      </c>
    </row>
  </sheetData>
  <mergeCells count="10">
    <mergeCell ref="K13:L13"/>
    <mergeCell ref="B2:D2"/>
    <mergeCell ref="B14:C14"/>
    <mergeCell ref="E14:F14"/>
    <mergeCell ref="H14:I14"/>
    <mergeCell ref="K14:L14"/>
    <mergeCell ref="B12:L12"/>
    <mergeCell ref="B13:C13"/>
    <mergeCell ref="E13:F13"/>
    <mergeCell ref="H13:I13"/>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Prob 2a</vt:lpstr>
      <vt:lpstr>Prob 2b</vt:lpstr>
      <vt:lpstr>Prob 3</vt:lpstr>
      <vt:lpstr>Prob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dc:creator>
  <cp:lastModifiedBy>Lauryn Campbell</cp:lastModifiedBy>
  <dcterms:created xsi:type="dcterms:W3CDTF">2018-03-21T23:53:04Z</dcterms:created>
  <dcterms:modified xsi:type="dcterms:W3CDTF">2018-03-29T22:38:15Z</dcterms:modified>
</cp:coreProperties>
</file>