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nts\Desktop\"/>
    </mc:Choice>
  </mc:AlternateContent>
  <xr:revisionPtr revIDLastSave="0" documentId="13_ncr:1_{2BD6B86B-85DE-47FF-9CB3-BA51CDDF8AC4}" xr6:coauthVersionLast="34" xr6:coauthVersionMax="34" xr10:uidLastSave="{00000000-0000-0000-0000-000000000000}"/>
  <bookViews>
    <workbookView xWindow="0" yWindow="0" windowWidth="19200" windowHeight="6960" xr2:uid="{4D2F9A4F-FAC4-44EF-88EE-DF7D5A053E5F}"/>
  </bookViews>
  <sheets>
    <sheet name="ProForma" sheetId="1" r:id="rId1"/>
    <sheet name="Amortization" sheetId="3" r:id="rId2"/>
    <sheet name="Rent Roll" sheetId="2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6" i="1" l="1"/>
  <c r="B104" i="1"/>
  <c r="B89" i="1"/>
  <c r="F64" i="1"/>
  <c r="D52" i="1"/>
  <c r="D64" i="1" s="1"/>
  <c r="G63" i="1"/>
  <c r="F63" i="1"/>
  <c r="E63" i="1"/>
  <c r="D63" i="1"/>
  <c r="G70" i="1"/>
  <c r="F70" i="1"/>
  <c r="E70" i="1"/>
  <c r="D70" i="1"/>
  <c r="C70" i="1"/>
  <c r="B70" i="1"/>
  <c r="B66" i="1"/>
  <c r="C50" i="1"/>
  <c r="C63" i="1" s="1"/>
  <c r="C4" i="3"/>
  <c r="C3" i="3"/>
  <c r="G52" i="1"/>
  <c r="G64" i="1" s="1"/>
  <c r="F52" i="1"/>
  <c r="E52" i="1"/>
  <c r="E64" i="1" s="1"/>
  <c r="C52" i="1"/>
  <c r="C64" i="1" s="1"/>
  <c r="G79" i="2"/>
  <c r="F79" i="2"/>
  <c r="E79" i="2"/>
  <c r="D79" i="2"/>
  <c r="C79" i="2"/>
  <c r="C76" i="2"/>
  <c r="E74" i="2"/>
  <c r="I68" i="2"/>
  <c r="J66" i="2"/>
  <c r="I66" i="2"/>
  <c r="B51" i="1"/>
  <c r="B45" i="1"/>
  <c r="B44" i="1"/>
  <c r="B42" i="1"/>
  <c r="C45" i="1"/>
  <c r="D45" i="1" s="1"/>
  <c r="E45" i="1" s="1"/>
  <c r="F45" i="1" s="1"/>
  <c r="G45" i="1" s="1"/>
  <c r="H45" i="1" s="1"/>
  <c r="C44" i="1"/>
  <c r="D44" i="1" s="1"/>
  <c r="E44" i="1" s="1"/>
  <c r="F44" i="1" s="1"/>
  <c r="G44" i="1" s="1"/>
  <c r="H44" i="1" s="1"/>
  <c r="H39" i="1"/>
  <c r="G39" i="1"/>
  <c r="F39" i="1"/>
  <c r="E39" i="1"/>
  <c r="D39" i="1"/>
  <c r="C39" i="1"/>
  <c r="I58" i="2"/>
  <c r="I57" i="2"/>
  <c r="I56" i="2"/>
  <c r="I55" i="2"/>
  <c r="I54" i="2"/>
  <c r="J43" i="2"/>
  <c r="I53" i="2"/>
  <c r="H37" i="1"/>
  <c r="G37" i="1"/>
  <c r="G41" i="1" s="1"/>
  <c r="F37" i="1"/>
  <c r="F41" i="1" s="1"/>
  <c r="E37" i="1"/>
  <c r="D37" i="1"/>
  <c r="C37" i="1"/>
  <c r="C41" i="1" s="1"/>
  <c r="F25" i="1"/>
  <c r="F24" i="1"/>
  <c r="F23" i="1"/>
  <c r="F22" i="1"/>
  <c r="F6" i="1"/>
  <c r="E41" i="1" l="1"/>
  <c r="E42" i="1" s="1"/>
  <c r="E43" i="1" s="1"/>
  <c r="E51" i="1" s="1"/>
  <c r="D41" i="1"/>
  <c r="D42" i="1" s="1"/>
  <c r="D43" i="1" s="1"/>
  <c r="D51" i="1" s="1"/>
  <c r="H41" i="1"/>
  <c r="H42" i="1" s="1"/>
  <c r="H43" i="1" s="1"/>
  <c r="H46" i="1" s="1"/>
  <c r="G42" i="1"/>
  <c r="G43" i="1" s="1"/>
  <c r="G51" i="1" s="1"/>
  <c r="E46" i="1"/>
  <c r="E49" i="1" s="1"/>
  <c r="D46" i="1"/>
  <c r="D49" i="1" s="1"/>
  <c r="D60" i="1" s="1"/>
  <c r="F42" i="1"/>
  <c r="F43" i="1" s="1"/>
  <c r="C42" i="1"/>
  <c r="C43" i="1" s="1"/>
  <c r="F62" i="2"/>
  <c r="J35" i="2" s="1"/>
  <c r="K35" i="2" s="1"/>
  <c r="E63" i="2"/>
  <c r="F63" i="2" s="1"/>
  <c r="J36" i="2" s="1"/>
  <c r="K36" i="2" s="1"/>
  <c r="H35" i="2"/>
  <c r="I35" i="2" s="1"/>
  <c r="L35" i="2" s="1"/>
  <c r="I14" i="2"/>
  <c r="F54" i="2"/>
  <c r="H42" i="2"/>
  <c r="I42" i="2" s="1"/>
  <c r="H21" i="2"/>
  <c r="I21" i="2" s="1"/>
  <c r="H14" i="2"/>
  <c r="G47" i="2"/>
  <c r="G40" i="2"/>
  <c r="G33" i="2"/>
  <c r="G26" i="2"/>
  <c r="G19" i="2"/>
  <c r="G12" i="2"/>
  <c r="F40" i="2"/>
  <c r="F19" i="2"/>
  <c r="G46" i="2"/>
  <c r="G45" i="2"/>
  <c r="G44" i="2"/>
  <c r="G43" i="2"/>
  <c r="G42" i="2"/>
  <c r="G39" i="2"/>
  <c r="G38" i="2"/>
  <c r="G37" i="2"/>
  <c r="G36" i="2"/>
  <c r="G35" i="2"/>
  <c r="G32" i="2"/>
  <c r="G31" i="2"/>
  <c r="G30" i="2"/>
  <c r="G29" i="2"/>
  <c r="G28" i="2"/>
  <c r="G25" i="2"/>
  <c r="G24" i="2"/>
  <c r="G23" i="2"/>
  <c r="G21" i="2"/>
  <c r="G22" i="2"/>
  <c r="G18" i="2"/>
  <c r="G17" i="2"/>
  <c r="G16" i="2"/>
  <c r="G15" i="2"/>
  <c r="G14" i="2"/>
  <c r="G11" i="2"/>
  <c r="G10" i="2"/>
  <c r="G9" i="2"/>
  <c r="G8" i="2"/>
  <c r="G7" i="2"/>
  <c r="F55" i="2"/>
  <c r="E56" i="2"/>
  <c r="F56" i="2" s="1"/>
  <c r="H23" i="2" s="1"/>
  <c r="I23" i="2" s="1"/>
  <c r="E55" i="2"/>
  <c r="F36" i="2"/>
  <c r="F37" i="2" s="1"/>
  <c r="F38" i="2" s="1"/>
  <c r="F39" i="2" s="1"/>
  <c r="F29" i="2"/>
  <c r="F30" i="2" s="1"/>
  <c r="F31" i="2" s="1"/>
  <c r="F32" i="2" s="1"/>
  <c r="F33" i="2" s="1"/>
  <c r="F22" i="2"/>
  <c r="F23" i="2" s="1"/>
  <c r="F24" i="2" s="1"/>
  <c r="F25" i="2" s="1"/>
  <c r="F26" i="2" s="1"/>
  <c r="F15" i="2"/>
  <c r="F16" i="2" s="1"/>
  <c r="F17" i="2" s="1"/>
  <c r="F18" i="2" s="1"/>
  <c r="F8" i="2"/>
  <c r="F9" i="2" s="1"/>
  <c r="F10" i="2" s="1"/>
  <c r="F11" i="2" s="1"/>
  <c r="F12" i="2" s="1"/>
  <c r="G46" i="1" l="1"/>
  <c r="G49" i="1" s="1"/>
  <c r="C46" i="1"/>
  <c r="C51" i="1"/>
  <c r="B88" i="1"/>
  <c r="H49" i="1"/>
  <c r="E60" i="1"/>
  <c r="F46" i="1"/>
  <c r="F49" i="1" s="1"/>
  <c r="F51" i="1"/>
  <c r="G60" i="1"/>
  <c r="H37" i="2"/>
  <c r="I37" i="2" s="1"/>
  <c r="H44" i="2"/>
  <c r="I44" i="2" s="1"/>
  <c r="M35" i="2"/>
  <c r="E64" i="2"/>
  <c r="J8" i="2"/>
  <c r="K8" i="2" s="1"/>
  <c r="J21" i="2"/>
  <c r="K21" i="2" s="1"/>
  <c r="L21" i="2" s="1"/>
  <c r="H43" i="2"/>
  <c r="I43" i="2" s="1"/>
  <c r="L43" i="2" s="1"/>
  <c r="H15" i="2"/>
  <c r="I15" i="2" s="1"/>
  <c r="J22" i="2"/>
  <c r="K22" i="2" s="1"/>
  <c r="J28" i="2"/>
  <c r="K28" i="2" s="1"/>
  <c r="J42" i="2"/>
  <c r="K42" i="2" s="1"/>
  <c r="L42" i="2" s="1"/>
  <c r="H9" i="2"/>
  <c r="I9" i="2" s="1"/>
  <c r="H30" i="2"/>
  <c r="I30" i="2" s="1"/>
  <c r="K43" i="2"/>
  <c r="J29" i="2"/>
  <c r="K29" i="2" s="1"/>
  <c r="J15" i="2"/>
  <c r="K15" i="2" s="1"/>
  <c r="J7" i="2"/>
  <c r="K7" i="2" s="1"/>
  <c r="E57" i="2"/>
  <c r="J14" i="2"/>
  <c r="K14" i="2" s="1"/>
  <c r="L14" i="2" s="1"/>
  <c r="M22" i="2"/>
  <c r="H8" i="2"/>
  <c r="H16" i="2"/>
  <c r="I16" i="2" s="1"/>
  <c r="H22" i="2"/>
  <c r="I22" i="2" s="1"/>
  <c r="L22" i="2" s="1"/>
  <c r="H29" i="2"/>
  <c r="H36" i="2"/>
  <c r="I36" i="2" s="1"/>
  <c r="L36" i="2" s="1"/>
  <c r="H7" i="2"/>
  <c r="H28" i="2"/>
  <c r="I28" i="2" s="1"/>
  <c r="L28" i="2" s="1"/>
  <c r="M42" i="2"/>
  <c r="C49" i="1" l="1"/>
  <c r="F60" i="1"/>
  <c r="B90" i="1"/>
  <c r="B91" i="1" s="1"/>
  <c r="B100" i="1" s="1"/>
  <c r="C60" i="1"/>
  <c r="L15" i="2"/>
  <c r="I29" i="2"/>
  <c r="L29" i="2" s="1"/>
  <c r="M29" i="2"/>
  <c r="I7" i="2"/>
  <c r="L7" i="2" s="1"/>
  <c r="M7" i="2"/>
  <c r="M15" i="2"/>
  <c r="E58" i="2"/>
  <c r="F57" i="2"/>
  <c r="M21" i="2"/>
  <c r="M28" i="2"/>
  <c r="M36" i="2"/>
  <c r="E65" i="2"/>
  <c r="F64" i="2"/>
  <c r="M8" i="2"/>
  <c r="I8" i="2"/>
  <c r="L8" i="2" s="1"/>
  <c r="M14" i="2"/>
  <c r="M43" i="2"/>
  <c r="F65" i="2" l="1"/>
  <c r="E66" i="2"/>
  <c r="H38" i="2"/>
  <c r="H10" i="2"/>
  <c r="H45" i="2"/>
  <c r="H31" i="2"/>
  <c r="H24" i="2"/>
  <c r="H17" i="2"/>
  <c r="E59" i="2"/>
  <c r="F59" i="2" s="1"/>
  <c r="F58" i="2"/>
  <c r="J37" i="2"/>
  <c r="J30" i="2"/>
  <c r="J23" i="2"/>
  <c r="J44" i="2"/>
  <c r="J16" i="2"/>
  <c r="J9" i="2"/>
  <c r="K9" i="2" l="1"/>
  <c r="L9" i="2" s="1"/>
  <c r="M9" i="2"/>
  <c r="K30" i="2"/>
  <c r="L30" i="2" s="1"/>
  <c r="M30" i="2"/>
  <c r="I17" i="2"/>
  <c r="I10" i="2"/>
  <c r="K16" i="2"/>
  <c r="L16" i="2" s="1"/>
  <c r="M16" i="2"/>
  <c r="K37" i="2"/>
  <c r="L37" i="2" s="1"/>
  <c r="M37" i="2"/>
  <c r="I24" i="2"/>
  <c r="I38" i="2"/>
  <c r="K44" i="2"/>
  <c r="L44" i="2" s="1"/>
  <c r="M44" i="2"/>
  <c r="H32" i="2"/>
  <c r="H11" i="2"/>
  <c r="H46" i="2"/>
  <c r="H39" i="2"/>
  <c r="H25" i="2"/>
  <c r="H18" i="2"/>
  <c r="I31" i="2"/>
  <c r="F66" i="2"/>
  <c r="E67" i="2"/>
  <c r="F67" i="2" s="1"/>
  <c r="K23" i="2"/>
  <c r="L23" i="2" s="1"/>
  <c r="M23" i="2"/>
  <c r="H47" i="2"/>
  <c r="H19" i="2"/>
  <c r="H12" i="2"/>
  <c r="H40" i="2"/>
  <c r="H33" i="2"/>
  <c r="H26" i="2"/>
  <c r="I45" i="2"/>
  <c r="J24" i="2"/>
  <c r="K24" i="2" s="1"/>
  <c r="J10" i="2"/>
  <c r="K10" i="2" s="1"/>
  <c r="J17" i="2"/>
  <c r="K17" i="2" s="1"/>
  <c r="J31" i="2"/>
  <c r="K31" i="2" s="1"/>
  <c r="J45" i="2"/>
  <c r="K45" i="2" s="1"/>
  <c r="J38" i="2"/>
  <c r="K38" i="2" s="1"/>
  <c r="I26" i="2" l="1"/>
  <c r="I19" i="2"/>
  <c r="L19" i="2" s="1"/>
  <c r="M19" i="2"/>
  <c r="I11" i="2"/>
  <c r="I47" i="2"/>
  <c r="I25" i="2"/>
  <c r="L38" i="2"/>
  <c r="L10" i="2"/>
  <c r="I40" i="2"/>
  <c r="M31" i="2"/>
  <c r="I39" i="2"/>
  <c r="M24" i="2"/>
  <c r="M17" i="2"/>
  <c r="J47" i="2"/>
  <c r="K47" i="2" s="1"/>
  <c r="J33" i="2"/>
  <c r="K33" i="2" s="1"/>
  <c r="J19" i="2"/>
  <c r="K19" i="2" s="1"/>
  <c r="J26" i="2"/>
  <c r="K26" i="2" s="1"/>
  <c r="J40" i="2"/>
  <c r="K40" i="2" s="1"/>
  <c r="J12" i="2"/>
  <c r="K12" i="2" s="1"/>
  <c r="I18" i="2"/>
  <c r="M38" i="2"/>
  <c r="M10" i="2"/>
  <c r="I33" i="2"/>
  <c r="L33" i="2" s="1"/>
  <c r="M33" i="2"/>
  <c r="J39" i="2"/>
  <c r="K39" i="2" s="1"/>
  <c r="J11" i="2"/>
  <c r="K11" i="2" s="1"/>
  <c r="J32" i="2"/>
  <c r="K32" i="2" s="1"/>
  <c r="J18" i="2"/>
  <c r="K18" i="2" s="1"/>
  <c r="J46" i="2"/>
  <c r="K46" i="2" s="1"/>
  <c r="J25" i="2"/>
  <c r="K25" i="2" s="1"/>
  <c r="I32" i="2"/>
  <c r="M32" i="2"/>
  <c r="M45" i="2"/>
  <c r="L45" i="2"/>
  <c r="I12" i="2"/>
  <c r="L12" i="2" s="1"/>
  <c r="M12" i="2"/>
  <c r="L31" i="2"/>
  <c r="I46" i="2"/>
  <c r="L24" i="2"/>
  <c r="L17" i="2"/>
  <c r="M18" i="2" l="1"/>
  <c r="M46" i="2"/>
  <c r="L18" i="2"/>
  <c r="M40" i="2"/>
  <c r="M25" i="2"/>
  <c r="M11" i="2"/>
  <c r="L26" i="2"/>
  <c r="L39" i="2"/>
  <c r="M47" i="2"/>
  <c r="L47" i="2"/>
  <c r="L32" i="2"/>
  <c r="L46" i="2"/>
  <c r="M39" i="2"/>
  <c r="L40" i="2"/>
  <c r="L25" i="2"/>
  <c r="L11" i="2"/>
  <c r="M26" i="2"/>
  <c r="G6" i="1" l="1"/>
  <c r="B29" i="1"/>
  <c r="B101" i="1"/>
  <c r="B102" i="1" s="1"/>
  <c r="B103" i="1" s="1"/>
  <c r="B105" i="1" s="1"/>
  <c r="B94" i="1" s="1"/>
  <c r="G5" i="1"/>
  <c r="C69" i="1" s="1"/>
  <c r="C6" i="1"/>
  <c r="B79" i="1" s="1"/>
  <c r="C7" i="1"/>
  <c r="F16" i="1" s="1"/>
  <c r="C2" i="3" s="1"/>
  <c r="B7" i="3" s="1"/>
  <c r="C71" i="1" l="1"/>
  <c r="C72" i="1" s="1"/>
  <c r="C73" i="1"/>
  <c r="D69" i="1" s="1"/>
  <c r="D71" i="1" s="1"/>
  <c r="D72" i="1" s="1"/>
  <c r="I7" i="3"/>
  <c r="D7" i="3"/>
  <c r="F26" i="1"/>
  <c r="F27" i="1" s="1"/>
  <c r="C62" i="1"/>
  <c r="B110" i="1"/>
  <c r="C5" i="3" l="1"/>
  <c r="B32" i="1"/>
  <c r="D73" i="1"/>
  <c r="E69" i="1" s="1"/>
  <c r="E71" i="1" s="1"/>
  <c r="E72" i="1" s="1"/>
  <c r="E73" i="1" s="1"/>
  <c r="F69" i="1" s="1"/>
  <c r="J9" i="3"/>
  <c r="J7" i="3"/>
  <c r="C17" i="3"/>
  <c r="C24" i="3"/>
  <c r="C48" i="3"/>
  <c r="C12" i="3"/>
  <c r="C27" i="3"/>
  <c r="C47" i="3"/>
  <c r="C65" i="3"/>
  <c r="C74" i="3"/>
  <c r="C11" i="3"/>
  <c r="C30" i="3"/>
  <c r="C56" i="3"/>
  <c r="C90" i="3"/>
  <c r="C106" i="3"/>
  <c r="C122" i="3"/>
  <c r="C59" i="3"/>
  <c r="C89" i="3"/>
  <c r="C105" i="3"/>
  <c r="C121" i="3"/>
  <c r="J8" i="3"/>
  <c r="C8" i="3"/>
  <c r="C13" i="3"/>
  <c r="C20" i="3"/>
  <c r="C42" i="3"/>
  <c r="C44" i="3"/>
  <c r="C66" i="3"/>
  <c r="C23" i="3"/>
  <c r="C41" i="3"/>
  <c r="C61" i="3"/>
  <c r="C70" i="3"/>
  <c r="C22" i="3"/>
  <c r="C86" i="3"/>
  <c r="C102" i="3"/>
  <c r="C118" i="3"/>
  <c r="C53" i="3"/>
  <c r="C85" i="3"/>
  <c r="C101" i="3"/>
  <c r="C117" i="3"/>
  <c r="C15" i="3"/>
  <c r="C31" i="3"/>
  <c r="J11" i="3"/>
  <c r="C9" i="3"/>
  <c r="C38" i="3"/>
  <c r="C62" i="3"/>
  <c r="C71" i="3"/>
  <c r="C37" i="3"/>
  <c r="C57" i="3"/>
  <c r="C36" i="3"/>
  <c r="C50" i="3"/>
  <c r="C68" i="3"/>
  <c r="C82" i="3"/>
  <c r="C98" i="3"/>
  <c r="C114" i="3"/>
  <c r="C130" i="3"/>
  <c r="C14" i="3"/>
  <c r="C25" i="3"/>
  <c r="C45" i="3"/>
  <c r="C73" i="3"/>
  <c r="C81" i="3"/>
  <c r="C97" i="3"/>
  <c r="C113" i="3"/>
  <c r="C46" i="3"/>
  <c r="C77" i="3"/>
  <c r="C96" i="3"/>
  <c r="C127" i="3"/>
  <c r="C138" i="3"/>
  <c r="J10" i="3"/>
  <c r="C34" i="3"/>
  <c r="C52" i="3"/>
  <c r="C94" i="3"/>
  <c r="C39" i="3"/>
  <c r="C93" i="3"/>
  <c r="C80" i="3"/>
  <c r="C112" i="3"/>
  <c r="C134" i="3"/>
  <c r="C146" i="3"/>
  <c r="C162" i="3"/>
  <c r="C178" i="3"/>
  <c r="C29" i="3"/>
  <c r="C7" i="3"/>
  <c r="E7" i="3" s="1"/>
  <c r="C107" i="3"/>
  <c r="C145" i="3"/>
  <c r="C161" i="3"/>
  <c r="C177" i="3"/>
  <c r="C26" i="3"/>
  <c r="C75" i="3"/>
  <c r="C156" i="3"/>
  <c r="C54" i="3"/>
  <c r="C84" i="3"/>
  <c r="C176" i="3"/>
  <c r="C21" i="3"/>
  <c r="C58" i="3"/>
  <c r="C76" i="3"/>
  <c r="C69" i="3"/>
  <c r="C88" i="3"/>
  <c r="C142" i="3"/>
  <c r="C158" i="3"/>
  <c r="C174" i="3"/>
  <c r="C10" i="3"/>
  <c r="C35" i="3"/>
  <c r="C43" i="3"/>
  <c r="C99" i="3"/>
  <c r="C131" i="3"/>
  <c r="C141" i="3"/>
  <c r="C157" i="3"/>
  <c r="C173" i="3"/>
  <c r="C33" i="3"/>
  <c r="C51" i="3"/>
  <c r="C126" i="3"/>
  <c r="C125" i="3"/>
  <c r="C40" i="3"/>
  <c r="C104" i="3"/>
  <c r="C120" i="3"/>
  <c r="C129" i="3"/>
  <c r="C154" i="3"/>
  <c r="C170" i="3"/>
  <c r="C19" i="3"/>
  <c r="C91" i="3"/>
  <c r="C123" i="3"/>
  <c r="C137" i="3"/>
  <c r="C153" i="3"/>
  <c r="C169" i="3"/>
  <c r="C185" i="3"/>
  <c r="C32" i="3"/>
  <c r="C108" i="3"/>
  <c r="C140" i="3"/>
  <c r="C172" i="3"/>
  <c r="C60" i="3"/>
  <c r="C144" i="3"/>
  <c r="C16" i="3"/>
  <c r="C109" i="3"/>
  <c r="C182" i="3"/>
  <c r="C115" i="3"/>
  <c r="C165" i="3"/>
  <c r="C180" i="3"/>
  <c r="C95" i="3"/>
  <c r="C67" i="3"/>
  <c r="C103" i="3"/>
  <c r="C132" i="3"/>
  <c r="C143" i="3"/>
  <c r="C159" i="3"/>
  <c r="C175" i="3"/>
  <c r="C139" i="3"/>
  <c r="C171" i="3"/>
  <c r="C28" i="3"/>
  <c r="C64" i="3"/>
  <c r="C166" i="3"/>
  <c r="C83" i="3"/>
  <c r="C149" i="3"/>
  <c r="C164" i="3"/>
  <c r="C111" i="3"/>
  <c r="C100" i="3"/>
  <c r="C152" i="3"/>
  <c r="C184" i="3"/>
  <c r="C150" i="3"/>
  <c r="C63" i="3"/>
  <c r="C133" i="3"/>
  <c r="C124" i="3"/>
  <c r="C148" i="3"/>
  <c r="C186" i="3"/>
  <c r="C160" i="3"/>
  <c r="C72" i="3"/>
  <c r="C147" i="3"/>
  <c r="C49" i="3"/>
  <c r="C87" i="3"/>
  <c r="C119" i="3"/>
  <c r="C135" i="3"/>
  <c r="C151" i="3"/>
  <c r="C167" i="3"/>
  <c r="C55" i="3"/>
  <c r="C183" i="3"/>
  <c r="C155" i="3"/>
  <c r="C179" i="3"/>
  <c r="C78" i="3"/>
  <c r="C92" i="3"/>
  <c r="C79" i="3"/>
  <c r="C136" i="3"/>
  <c r="C110" i="3"/>
  <c r="C181" i="3"/>
  <c r="C128" i="3"/>
  <c r="C116" i="3"/>
  <c r="C163" i="3"/>
  <c r="C168" i="3"/>
  <c r="C18" i="3"/>
  <c r="B111" i="1"/>
  <c r="D62" i="1"/>
  <c r="E62" i="1" l="1"/>
  <c r="B112" i="1"/>
  <c r="F71" i="1"/>
  <c r="F72" i="1" s="1"/>
  <c r="F73" i="1" s="1"/>
  <c r="G69" i="1" s="1"/>
  <c r="F7" i="3"/>
  <c r="B8" i="3" s="1"/>
  <c r="B113" i="1" l="1"/>
  <c r="F62" i="1"/>
  <c r="G71" i="1"/>
  <c r="G72" i="1" s="1"/>
  <c r="G73" i="1" s="1"/>
  <c r="D8" i="3"/>
  <c r="G62" i="1" l="1"/>
  <c r="B114" i="1"/>
  <c r="B115" i="1" s="1"/>
  <c r="B117" i="1" s="1"/>
  <c r="B95" i="1" s="1"/>
  <c r="E8" i="3"/>
  <c r="F8" i="3" l="1"/>
  <c r="B9" i="3" s="1"/>
  <c r="D9" i="3" l="1"/>
  <c r="E9" i="3" l="1"/>
  <c r="F9" i="3" l="1"/>
  <c r="B10" i="3" s="1"/>
  <c r="D10" i="3" l="1"/>
  <c r="E10" i="3" l="1"/>
  <c r="F10" i="3" l="1"/>
  <c r="B11" i="3" s="1"/>
  <c r="D11" i="3" l="1"/>
  <c r="E11" i="3" s="1"/>
  <c r="F11" i="3" s="1"/>
  <c r="B12" i="3" s="1"/>
  <c r="D12" i="3" l="1"/>
  <c r="E12" i="3" s="1"/>
  <c r="F12" i="3" s="1"/>
  <c r="B13" i="3" s="1"/>
  <c r="D13" i="3" l="1"/>
  <c r="E13" i="3" s="1"/>
  <c r="F13" i="3" s="1"/>
  <c r="B14" i="3" s="1"/>
  <c r="D14" i="3" l="1"/>
  <c r="E14" i="3" s="1"/>
  <c r="F14" i="3" s="1"/>
  <c r="B15" i="3" s="1"/>
  <c r="D15" i="3" l="1"/>
  <c r="E15" i="3" s="1"/>
  <c r="F15" i="3" s="1"/>
  <c r="B16" i="3" s="1"/>
  <c r="D16" i="3" l="1"/>
  <c r="E16" i="3" s="1"/>
  <c r="F16" i="3" s="1"/>
  <c r="B17" i="3" s="1"/>
  <c r="D17" i="3" l="1"/>
  <c r="E17" i="3" s="1"/>
  <c r="F17" i="3" s="1"/>
  <c r="B18" i="3" s="1"/>
  <c r="D18" i="3" l="1"/>
  <c r="E18" i="3" l="1"/>
  <c r="L7" i="3"/>
  <c r="C54" i="1" s="1"/>
  <c r="C61" i="1" s="1"/>
  <c r="C65" i="1" s="1"/>
  <c r="C67" i="1" s="1"/>
  <c r="C56" i="1" s="1"/>
  <c r="M7" i="3" l="1"/>
  <c r="C53" i="1" s="1"/>
  <c r="C55" i="1" s="1"/>
  <c r="C57" i="1" s="1"/>
  <c r="C79" i="1" s="1"/>
  <c r="F18" i="3"/>
  <c r="K7" i="3" l="1"/>
  <c r="C76" i="1" s="1"/>
  <c r="B19" i="3"/>
  <c r="I8" i="3" l="1"/>
  <c r="D19" i="3"/>
  <c r="E19" i="3" l="1"/>
  <c r="F19" i="3" l="1"/>
  <c r="B20" i="3" s="1"/>
  <c r="D20" i="3" l="1"/>
  <c r="E20" i="3" l="1"/>
  <c r="F20" i="3" l="1"/>
  <c r="B21" i="3" s="1"/>
  <c r="D21" i="3" l="1"/>
  <c r="E21" i="3" l="1"/>
  <c r="F21" i="3" l="1"/>
  <c r="B22" i="3" s="1"/>
  <c r="D22" i="3" l="1"/>
  <c r="E22" i="3" l="1"/>
  <c r="F22" i="3" l="1"/>
  <c r="B23" i="3" s="1"/>
  <c r="D23" i="3" l="1"/>
  <c r="E23" i="3" l="1"/>
  <c r="F23" i="3" l="1"/>
  <c r="B24" i="3" s="1"/>
  <c r="D24" i="3" l="1"/>
  <c r="E24" i="3" s="1"/>
  <c r="F24" i="3" s="1"/>
  <c r="B25" i="3" s="1"/>
  <c r="D25" i="3" l="1"/>
  <c r="E25" i="3" s="1"/>
  <c r="F25" i="3" s="1"/>
  <c r="B26" i="3" s="1"/>
  <c r="D26" i="3" l="1"/>
  <c r="E26" i="3" s="1"/>
  <c r="F26" i="3" s="1"/>
  <c r="B27" i="3" s="1"/>
  <c r="D27" i="3" l="1"/>
  <c r="E27" i="3" s="1"/>
  <c r="F27" i="3" s="1"/>
  <c r="B28" i="3" s="1"/>
  <c r="D28" i="3" l="1"/>
  <c r="E28" i="3" s="1"/>
  <c r="F28" i="3" s="1"/>
  <c r="B29" i="3" s="1"/>
  <c r="D29" i="3" l="1"/>
  <c r="E29" i="3" s="1"/>
  <c r="F29" i="3" s="1"/>
  <c r="B30" i="3" s="1"/>
  <c r="D30" i="3" l="1"/>
  <c r="E30" i="3" l="1"/>
  <c r="L8" i="3"/>
  <c r="D54" i="1" s="1"/>
  <c r="D61" i="1" s="1"/>
  <c r="D65" i="1" s="1"/>
  <c r="D67" i="1" s="1"/>
  <c r="D56" i="1" s="1"/>
  <c r="M8" i="3" l="1"/>
  <c r="D53" i="1" s="1"/>
  <c r="D55" i="1" s="1"/>
  <c r="D57" i="1" s="1"/>
  <c r="D79" i="1" s="1"/>
  <c r="F30" i="3"/>
  <c r="K8" i="3" l="1"/>
  <c r="D76" i="1" s="1"/>
  <c r="B31" i="3"/>
  <c r="I9" i="3" l="1"/>
  <c r="D31" i="3"/>
  <c r="E31" i="3" l="1"/>
  <c r="F31" i="3" l="1"/>
  <c r="B32" i="3" s="1"/>
  <c r="D32" i="3" l="1"/>
  <c r="E32" i="3" l="1"/>
  <c r="F32" i="3" l="1"/>
  <c r="B33" i="3" s="1"/>
  <c r="D33" i="3" l="1"/>
  <c r="E33" i="3" l="1"/>
  <c r="F33" i="3" l="1"/>
  <c r="B34" i="3" s="1"/>
  <c r="D34" i="3" l="1"/>
  <c r="E34" i="3" l="1"/>
  <c r="F34" i="3" l="1"/>
  <c r="B35" i="3" s="1"/>
  <c r="D35" i="3" l="1"/>
  <c r="E35" i="3" l="1"/>
  <c r="F35" i="3" l="1"/>
  <c r="B36" i="3" s="1"/>
  <c r="D36" i="3" l="1"/>
  <c r="E36" i="3" s="1"/>
  <c r="F36" i="3" s="1"/>
  <c r="B37" i="3" s="1"/>
  <c r="D37" i="3" l="1"/>
  <c r="E37" i="3" s="1"/>
  <c r="F37" i="3" s="1"/>
  <c r="B38" i="3" s="1"/>
  <c r="D38" i="3" l="1"/>
  <c r="E38" i="3" s="1"/>
  <c r="F38" i="3" s="1"/>
  <c r="B39" i="3" s="1"/>
  <c r="D39" i="3" l="1"/>
  <c r="E39" i="3" s="1"/>
  <c r="F39" i="3" s="1"/>
  <c r="B40" i="3" s="1"/>
  <c r="D40" i="3" l="1"/>
  <c r="E40" i="3" s="1"/>
  <c r="F40" i="3" s="1"/>
  <c r="B41" i="3" s="1"/>
  <c r="D41" i="3" l="1"/>
  <c r="E41" i="3" s="1"/>
  <c r="F41" i="3" s="1"/>
  <c r="B42" i="3" s="1"/>
  <c r="D42" i="3" l="1"/>
  <c r="E42" i="3" l="1"/>
  <c r="L9" i="3"/>
  <c r="E54" i="1" s="1"/>
  <c r="E61" i="1" s="1"/>
  <c r="E65" i="1" s="1"/>
  <c r="E67" i="1" s="1"/>
  <c r="E56" i="1" s="1"/>
  <c r="M9" i="3" l="1"/>
  <c r="E53" i="1" s="1"/>
  <c r="E55" i="1" s="1"/>
  <c r="E57" i="1" s="1"/>
  <c r="E79" i="1" s="1"/>
  <c r="F42" i="3"/>
  <c r="K9" i="3" l="1"/>
  <c r="E76" i="1" s="1"/>
  <c r="B43" i="3"/>
  <c r="I10" i="3" l="1"/>
  <c r="D43" i="3"/>
  <c r="E43" i="3" l="1"/>
  <c r="F43" i="3" l="1"/>
  <c r="B44" i="3" s="1"/>
  <c r="D44" i="3" l="1"/>
  <c r="E44" i="3" l="1"/>
  <c r="F44" i="3" l="1"/>
  <c r="B45" i="3" s="1"/>
  <c r="D45" i="3" l="1"/>
  <c r="E45" i="3" l="1"/>
  <c r="F45" i="3" l="1"/>
  <c r="B46" i="3" s="1"/>
  <c r="D46" i="3" l="1"/>
  <c r="E46" i="3" l="1"/>
  <c r="F46" i="3" l="1"/>
  <c r="B47" i="3" s="1"/>
  <c r="D47" i="3" l="1"/>
  <c r="E47" i="3" l="1"/>
  <c r="F47" i="3" l="1"/>
  <c r="B48" i="3" s="1"/>
  <c r="D48" i="3" l="1"/>
  <c r="E48" i="3" s="1"/>
  <c r="F48" i="3" s="1"/>
  <c r="B49" i="3" s="1"/>
  <c r="D49" i="3" l="1"/>
  <c r="E49" i="3" s="1"/>
  <c r="F49" i="3" s="1"/>
  <c r="B50" i="3" s="1"/>
  <c r="D50" i="3" l="1"/>
  <c r="E50" i="3" s="1"/>
  <c r="F50" i="3" s="1"/>
  <c r="B51" i="3" s="1"/>
  <c r="D51" i="3" l="1"/>
  <c r="E51" i="3" s="1"/>
  <c r="F51" i="3" s="1"/>
  <c r="B52" i="3" s="1"/>
  <c r="D52" i="3" l="1"/>
  <c r="E52" i="3" s="1"/>
  <c r="F52" i="3" s="1"/>
  <c r="B53" i="3" s="1"/>
  <c r="D53" i="3" l="1"/>
  <c r="E53" i="3" s="1"/>
  <c r="F53" i="3" s="1"/>
  <c r="B54" i="3" s="1"/>
  <c r="D54" i="3" l="1"/>
  <c r="E54" i="3" l="1"/>
  <c r="L10" i="3"/>
  <c r="F54" i="1" s="1"/>
  <c r="F61" i="1" s="1"/>
  <c r="F65" i="1" s="1"/>
  <c r="F67" i="1" s="1"/>
  <c r="F56" i="1" s="1"/>
  <c r="M10" i="3" l="1"/>
  <c r="F53" i="1" s="1"/>
  <c r="F55" i="1" s="1"/>
  <c r="F57" i="1" s="1"/>
  <c r="F79" i="1" s="1"/>
  <c r="F54" i="3"/>
  <c r="K10" i="3" l="1"/>
  <c r="F76" i="1" s="1"/>
  <c r="B55" i="3"/>
  <c r="I11" i="3" l="1"/>
  <c r="D55" i="3"/>
  <c r="E55" i="3" l="1"/>
  <c r="F55" i="3" l="1"/>
  <c r="B56" i="3" s="1"/>
  <c r="D56" i="3" l="1"/>
  <c r="E56" i="3" l="1"/>
  <c r="F56" i="3" l="1"/>
  <c r="B57" i="3" s="1"/>
  <c r="D57" i="3" l="1"/>
  <c r="E57" i="3" l="1"/>
  <c r="F57" i="3" l="1"/>
  <c r="B58" i="3" s="1"/>
  <c r="D58" i="3" l="1"/>
  <c r="E58" i="3" l="1"/>
  <c r="F58" i="3" l="1"/>
  <c r="B59" i="3" s="1"/>
  <c r="D59" i="3" l="1"/>
  <c r="E59" i="3" l="1"/>
  <c r="F59" i="3" l="1"/>
  <c r="B60" i="3" s="1"/>
  <c r="D60" i="3" l="1"/>
  <c r="E60" i="3" s="1"/>
  <c r="F60" i="3" s="1"/>
  <c r="B61" i="3" s="1"/>
  <c r="D61" i="3" l="1"/>
  <c r="E61" i="3" s="1"/>
  <c r="F61" i="3" s="1"/>
  <c r="B62" i="3" s="1"/>
  <c r="D62" i="3" l="1"/>
  <c r="E62" i="3" s="1"/>
  <c r="F62" i="3" s="1"/>
  <c r="B63" i="3" s="1"/>
  <c r="D63" i="3" l="1"/>
  <c r="E63" i="3" s="1"/>
  <c r="F63" i="3" s="1"/>
  <c r="B64" i="3" s="1"/>
  <c r="D64" i="3" l="1"/>
  <c r="E64" i="3" s="1"/>
  <c r="F64" i="3" s="1"/>
  <c r="B65" i="3" s="1"/>
  <c r="D65" i="3" l="1"/>
  <c r="E65" i="3" s="1"/>
  <c r="F65" i="3" s="1"/>
  <c r="B66" i="3" s="1"/>
  <c r="D66" i="3" l="1"/>
  <c r="E66" i="3" l="1"/>
  <c r="L11" i="3"/>
  <c r="G54" i="1" s="1"/>
  <c r="G61" i="1" s="1"/>
  <c r="G65" i="1" s="1"/>
  <c r="G67" i="1" s="1"/>
  <c r="G56" i="1" s="1"/>
  <c r="M11" i="3" l="1"/>
  <c r="G53" i="1" s="1"/>
  <c r="G55" i="1" s="1"/>
  <c r="G57" i="1" s="1"/>
  <c r="F66" i="3"/>
  <c r="B67" i="3" l="1"/>
  <c r="K11" i="3"/>
  <c r="G76" i="1" s="1"/>
  <c r="B92" i="1" s="1"/>
  <c r="B93" i="1" s="1"/>
  <c r="B96" i="1" s="1"/>
  <c r="G79" i="1" s="1"/>
  <c r="B82" i="1" l="1"/>
  <c r="B81" i="1"/>
  <c r="B30" i="1" s="1"/>
  <c r="D67" i="3"/>
  <c r="E67" i="3" s="1"/>
  <c r="F67" i="3"/>
  <c r="B68" i="3" s="1"/>
  <c r="D68" i="3" l="1"/>
  <c r="E68" i="3" s="1"/>
  <c r="F68" i="3" s="1"/>
  <c r="B69" i="3" s="1"/>
  <c r="B31" i="1"/>
  <c r="D69" i="3" l="1"/>
  <c r="E69" i="3" s="1"/>
  <c r="F69" i="3" s="1"/>
  <c r="B70" i="3" s="1"/>
  <c r="D70" i="3" l="1"/>
  <c r="E70" i="3" s="1"/>
  <c r="F70" i="3" s="1"/>
  <c r="B71" i="3" s="1"/>
  <c r="D71" i="3" l="1"/>
  <c r="E71" i="3" s="1"/>
  <c r="F71" i="3" s="1"/>
  <c r="B72" i="3" s="1"/>
  <c r="D72" i="3" l="1"/>
  <c r="E72" i="3" s="1"/>
  <c r="F72" i="3" s="1"/>
  <c r="B73" i="3" s="1"/>
  <c r="D73" i="3" l="1"/>
  <c r="E73" i="3" s="1"/>
  <c r="F73" i="3" s="1"/>
  <c r="B74" i="3" s="1"/>
  <c r="D74" i="3" l="1"/>
  <c r="E74" i="3" s="1"/>
  <c r="F74" i="3" s="1"/>
  <c r="B75" i="3" s="1"/>
  <c r="D75" i="3" l="1"/>
  <c r="E75" i="3" s="1"/>
  <c r="F75" i="3" s="1"/>
  <c r="B76" i="3" s="1"/>
  <c r="D76" i="3" l="1"/>
  <c r="E76" i="3" s="1"/>
  <c r="F76" i="3" s="1"/>
  <c r="B77" i="3" s="1"/>
  <c r="D77" i="3" l="1"/>
  <c r="E77" i="3" s="1"/>
  <c r="F77" i="3" s="1"/>
  <c r="B78" i="3" s="1"/>
  <c r="D78" i="3" l="1"/>
  <c r="E78" i="3" s="1"/>
  <c r="F78" i="3" s="1"/>
  <c r="B79" i="3" s="1"/>
  <c r="D79" i="3" l="1"/>
  <c r="E79" i="3" s="1"/>
  <c r="F79" i="3" s="1"/>
  <c r="B80" i="3" s="1"/>
  <c r="D80" i="3" l="1"/>
  <c r="E80" i="3" s="1"/>
  <c r="F80" i="3" s="1"/>
  <c r="B81" i="3" s="1"/>
  <c r="D81" i="3" l="1"/>
  <c r="E81" i="3" s="1"/>
  <c r="F81" i="3" s="1"/>
  <c r="B82" i="3" s="1"/>
  <c r="D82" i="3" l="1"/>
  <c r="E82" i="3" s="1"/>
  <c r="F82" i="3" s="1"/>
  <c r="B83" i="3" s="1"/>
  <c r="D83" i="3" l="1"/>
  <c r="E83" i="3" s="1"/>
  <c r="F83" i="3" s="1"/>
  <c r="B84" i="3" s="1"/>
  <c r="D84" i="3" l="1"/>
  <c r="E84" i="3" s="1"/>
  <c r="F84" i="3" s="1"/>
  <c r="B85" i="3" s="1"/>
  <c r="D85" i="3" l="1"/>
  <c r="E85" i="3" s="1"/>
  <c r="F85" i="3" s="1"/>
  <c r="B86" i="3" s="1"/>
  <c r="D86" i="3" l="1"/>
  <c r="E86" i="3" s="1"/>
  <c r="F86" i="3" s="1"/>
  <c r="B87" i="3" s="1"/>
  <c r="D87" i="3" l="1"/>
  <c r="E87" i="3" s="1"/>
  <c r="F87" i="3" s="1"/>
  <c r="B88" i="3" s="1"/>
  <c r="D88" i="3" l="1"/>
  <c r="E88" i="3" s="1"/>
  <c r="F88" i="3" s="1"/>
  <c r="B89" i="3" s="1"/>
  <c r="D89" i="3" l="1"/>
  <c r="E89" i="3" s="1"/>
  <c r="F89" i="3" s="1"/>
  <c r="B90" i="3" s="1"/>
  <c r="D90" i="3" l="1"/>
  <c r="E90" i="3" s="1"/>
  <c r="F90" i="3" s="1"/>
  <c r="B91" i="3" s="1"/>
  <c r="D91" i="3" l="1"/>
  <c r="E91" i="3" s="1"/>
  <c r="F91" i="3" s="1"/>
  <c r="B92" i="3" s="1"/>
  <c r="D92" i="3" l="1"/>
  <c r="E92" i="3" s="1"/>
  <c r="F92" i="3" s="1"/>
  <c r="B93" i="3" s="1"/>
  <c r="D93" i="3" l="1"/>
  <c r="E93" i="3" s="1"/>
  <c r="F93" i="3" s="1"/>
  <c r="B94" i="3" s="1"/>
  <c r="D94" i="3" l="1"/>
  <c r="E94" i="3" s="1"/>
  <c r="F94" i="3" s="1"/>
  <c r="B95" i="3" s="1"/>
  <c r="D95" i="3" l="1"/>
  <c r="E95" i="3" s="1"/>
  <c r="F95" i="3" s="1"/>
  <c r="B96" i="3" s="1"/>
  <c r="D96" i="3" l="1"/>
  <c r="E96" i="3" s="1"/>
  <c r="F96" i="3" s="1"/>
  <c r="B97" i="3" s="1"/>
  <c r="D97" i="3" l="1"/>
  <c r="E97" i="3" s="1"/>
  <c r="F97" i="3" s="1"/>
  <c r="B98" i="3" s="1"/>
  <c r="D98" i="3" l="1"/>
  <c r="E98" i="3" s="1"/>
  <c r="F98" i="3" s="1"/>
  <c r="B99" i="3" s="1"/>
  <c r="D99" i="3" l="1"/>
  <c r="E99" i="3" s="1"/>
  <c r="F99" i="3" s="1"/>
  <c r="B100" i="3" s="1"/>
  <c r="D100" i="3" l="1"/>
  <c r="E100" i="3" s="1"/>
  <c r="F100" i="3" s="1"/>
  <c r="B101" i="3" s="1"/>
  <c r="D101" i="3" l="1"/>
  <c r="E101" i="3" s="1"/>
  <c r="F101" i="3" s="1"/>
  <c r="B102" i="3" s="1"/>
  <c r="D102" i="3" l="1"/>
  <c r="E102" i="3" s="1"/>
  <c r="F102" i="3" s="1"/>
  <c r="B103" i="3" s="1"/>
  <c r="D103" i="3" l="1"/>
  <c r="E103" i="3" s="1"/>
  <c r="F103" i="3" s="1"/>
  <c r="B104" i="3" s="1"/>
  <c r="D104" i="3" l="1"/>
  <c r="E104" i="3" s="1"/>
  <c r="F104" i="3" s="1"/>
  <c r="B105" i="3" s="1"/>
  <c r="D105" i="3" l="1"/>
  <c r="E105" i="3" s="1"/>
  <c r="F105" i="3" s="1"/>
  <c r="B106" i="3" s="1"/>
  <c r="D106" i="3" l="1"/>
  <c r="E106" i="3" s="1"/>
  <c r="F106" i="3" s="1"/>
  <c r="B107" i="3" s="1"/>
  <c r="D107" i="3" l="1"/>
  <c r="E107" i="3" s="1"/>
  <c r="F107" i="3" s="1"/>
  <c r="B108" i="3" s="1"/>
  <c r="D108" i="3" l="1"/>
  <c r="E108" i="3" s="1"/>
  <c r="F108" i="3" s="1"/>
  <c r="B109" i="3" s="1"/>
  <c r="D109" i="3" l="1"/>
  <c r="E109" i="3" s="1"/>
  <c r="F109" i="3" s="1"/>
  <c r="B110" i="3" s="1"/>
  <c r="D110" i="3" l="1"/>
  <c r="E110" i="3" s="1"/>
  <c r="F110" i="3"/>
  <c r="B111" i="3" s="1"/>
  <c r="D111" i="3" l="1"/>
  <c r="E111" i="3" s="1"/>
  <c r="F111" i="3" s="1"/>
  <c r="B112" i="3" s="1"/>
  <c r="D112" i="3" l="1"/>
  <c r="E112" i="3" s="1"/>
  <c r="F112" i="3" s="1"/>
  <c r="B113" i="3" s="1"/>
  <c r="D113" i="3" l="1"/>
  <c r="E113" i="3" s="1"/>
  <c r="F113" i="3" s="1"/>
  <c r="B114" i="3" s="1"/>
  <c r="D114" i="3" l="1"/>
  <c r="E114" i="3" s="1"/>
  <c r="F114" i="3" s="1"/>
  <c r="B115" i="3" s="1"/>
  <c r="D115" i="3" l="1"/>
  <c r="E115" i="3" s="1"/>
  <c r="F115" i="3" s="1"/>
  <c r="B116" i="3" s="1"/>
  <c r="D116" i="3" l="1"/>
  <c r="E116" i="3" s="1"/>
  <c r="F116" i="3" s="1"/>
  <c r="B117" i="3" s="1"/>
  <c r="D117" i="3" l="1"/>
  <c r="E117" i="3" s="1"/>
  <c r="F117" i="3" s="1"/>
  <c r="B118" i="3" s="1"/>
  <c r="D118" i="3" l="1"/>
  <c r="E118" i="3" s="1"/>
  <c r="F118" i="3" s="1"/>
  <c r="B119" i="3" s="1"/>
  <c r="D119" i="3" l="1"/>
  <c r="E119" i="3" s="1"/>
  <c r="F119" i="3" s="1"/>
  <c r="B120" i="3" s="1"/>
  <c r="D120" i="3" l="1"/>
  <c r="E120" i="3" s="1"/>
  <c r="F120" i="3" s="1"/>
  <c r="B121" i="3" s="1"/>
  <c r="D121" i="3" l="1"/>
  <c r="E121" i="3" s="1"/>
  <c r="F121" i="3" s="1"/>
  <c r="B122" i="3" s="1"/>
  <c r="D122" i="3" l="1"/>
  <c r="E122" i="3" s="1"/>
  <c r="F122" i="3" s="1"/>
  <c r="B123" i="3" s="1"/>
  <c r="D123" i="3" l="1"/>
  <c r="E123" i="3" s="1"/>
  <c r="F123" i="3" s="1"/>
  <c r="B124" i="3" s="1"/>
  <c r="D124" i="3" l="1"/>
  <c r="E124" i="3" s="1"/>
  <c r="F124" i="3" s="1"/>
  <c r="B125" i="3" s="1"/>
  <c r="D125" i="3" l="1"/>
  <c r="E125" i="3" s="1"/>
  <c r="F125" i="3" s="1"/>
  <c r="B126" i="3" s="1"/>
  <c r="D126" i="3" l="1"/>
  <c r="E126" i="3" s="1"/>
  <c r="F126" i="3" s="1"/>
  <c r="B127" i="3" s="1"/>
  <c r="D127" i="3" l="1"/>
  <c r="E127" i="3" s="1"/>
  <c r="F127" i="3" s="1"/>
  <c r="B128" i="3" s="1"/>
  <c r="D128" i="3" l="1"/>
  <c r="E128" i="3" s="1"/>
  <c r="F128" i="3" s="1"/>
  <c r="B129" i="3" s="1"/>
  <c r="D129" i="3" l="1"/>
  <c r="E129" i="3" s="1"/>
  <c r="F129" i="3" s="1"/>
  <c r="B130" i="3" s="1"/>
  <c r="D130" i="3" l="1"/>
  <c r="E130" i="3" s="1"/>
  <c r="F130" i="3" s="1"/>
  <c r="B131" i="3" s="1"/>
  <c r="D131" i="3" l="1"/>
  <c r="E131" i="3" s="1"/>
  <c r="F131" i="3" s="1"/>
  <c r="B132" i="3" s="1"/>
  <c r="D132" i="3" l="1"/>
  <c r="E132" i="3" s="1"/>
  <c r="F132" i="3" s="1"/>
  <c r="B133" i="3" s="1"/>
  <c r="D133" i="3" l="1"/>
  <c r="E133" i="3" s="1"/>
  <c r="F133" i="3" s="1"/>
  <c r="B134" i="3" s="1"/>
  <c r="D134" i="3" l="1"/>
  <c r="E134" i="3" s="1"/>
  <c r="F134" i="3" s="1"/>
  <c r="B135" i="3" s="1"/>
  <c r="D135" i="3" l="1"/>
  <c r="E135" i="3" s="1"/>
  <c r="F135" i="3" s="1"/>
  <c r="B136" i="3" s="1"/>
  <c r="D136" i="3" l="1"/>
  <c r="E136" i="3" s="1"/>
  <c r="F136" i="3" s="1"/>
  <c r="B137" i="3" s="1"/>
  <c r="D137" i="3" l="1"/>
  <c r="E137" i="3" s="1"/>
  <c r="F137" i="3" s="1"/>
  <c r="B138" i="3" s="1"/>
  <c r="D138" i="3" l="1"/>
  <c r="E138" i="3" s="1"/>
  <c r="F138" i="3" s="1"/>
  <c r="B139" i="3" s="1"/>
  <c r="D139" i="3" l="1"/>
  <c r="E139" i="3" s="1"/>
  <c r="F139" i="3" s="1"/>
  <c r="B140" i="3" s="1"/>
  <c r="D140" i="3" l="1"/>
  <c r="E140" i="3" s="1"/>
  <c r="F140" i="3" s="1"/>
  <c r="B141" i="3" s="1"/>
  <c r="D141" i="3" l="1"/>
  <c r="E141" i="3" s="1"/>
  <c r="F141" i="3" s="1"/>
  <c r="B142" i="3" s="1"/>
  <c r="D142" i="3" l="1"/>
  <c r="E142" i="3" s="1"/>
  <c r="F142" i="3" s="1"/>
  <c r="B143" i="3" s="1"/>
  <c r="D143" i="3" l="1"/>
  <c r="E143" i="3" s="1"/>
  <c r="F143" i="3" s="1"/>
  <c r="B144" i="3" s="1"/>
  <c r="D144" i="3" l="1"/>
  <c r="E144" i="3" s="1"/>
  <c r="F144" i="3" s="1"/>
  <c r="B145" i="3" s="1"/>
  <c r="D145" i="3" l="1"/>
  <c r="E145" i="3" s="1"/>
  <c r="F145" i="3" s="1"/>
  <c r="B146" i="3" s="1"/>
  <c r="D146" i="3" l="1"/>
  <c r="E146" i="3" s="1"/>
  <c r="F146" i="3" s="1"/>
  <c r="B147" i="3" s="1"/>
  <c r="D147" i="3" l="1"/>
  <c r="E147" i="3" s="1"/>
  <c r="F147" i="3" s="1"/>
  <c r="B148" i="3" s="1"/>
  <c r="D148" i="3" l="1"/>
  <c r="E148" i="3" s="1"/>
  <c r="F148" i="3" s="1"/>
  <c r="B149" i="3" s="1"/>
  <c r="D149" i="3" l="1"/>
  <c r="E149" i="3" s="1"/>
  <c r="F149" i="3" s="1"/>
  <c r="B150" i="3" s="1"/>
  <c r="D150" i="3" l="1"/>
  <c r="E150" i="3" s="1"/>
  <c r="F150" i="3" s="1"/>
  <c r="B151" i="3" s="1"/>
  <c r="D151" i="3" l="1"/>
  <c r="E151" i="3" s="1"/>
  <c r="F151" i="3" s="1"/>
  <c r="B152" i="3" s="1"/>
  <c r="D152" i="3" l="1"/>
  <c r="E152" i="3" s="1"/>
  <c r="F152" i="3" s="1"/>
  <c r="B153" i="3" s="1"/>
  <c r="D153" i="3" l="1"/>
  <c r="E153" i="3" s="1"/>
  <c r="F153" i="3" s="1"/>
  <c r="B154" i="3" s="1"/>
  <c r="D154" i="3" l="1"/>
  <c r="E154" i="3" s="1"/>
  <c r="F154" i="3" s="1"/>
  <c r="B155" i="3" s="1"/>
  <c r="D155" i="3" l="1"/>
  <c r="E155" i="3" s="1"/>
  <c r="F155" i="3" s="1"/>
  <c r="B156" i="3" s="1"/>
  <c r="D156" i="3" l="1"/>
  <c r="E156" i="3" s="1"/>
  <c r="F156" i="3" s="1"/>
  <c r="B157" i="3" s="1"/>
  <c r="D157" i="3" l="1"/>
  <c r="E157" i="3" s="1"/>
  <c r="F157" i="3" s="1"/>
  <c r="B158" i="3" s="1"/>
  <c r="D158" i="3" l="1"/>
  <c r="E158" i="3" s="1"/>
  <c r="F158" i="3" s="1"/>
  <c r="B159" i="3" s="1"/>
  <c r="D159" i="3" l="1"/>
  <c r="E159" i="3" s="1"/>
  <c r="F159" i="3" s="1"/>
  <c r="B160" i="3" s="1"/>
  <c r="D160" i="3" l="1"/>
  <c r="E160" i="3" s="1"/>
  <c r="F160" i="3" s="1"/>
  <c r="B161" i="3" s="1"/>
  <c r="D161" i="3" l="1"/>
  <c r="E161" i="3" s="1"/>
  <c r="F161" i="3" s="1"/>
  <c r="B162" i="3" s="1"/>
  <c r="D162" i="3" l="1"/>
  <c r="E162" i="3" s="1"/>
  <c r="F162" i="3" s="1"/>
  <c r="B163" i="3" s="1"/>
  <c r="D163" i="3" l="1"/>
  <c r="E163" i="3" s="1"/>
  <c r="F163" i="3" s="1"/>
  <c r="B164" i="3" s="1"/>
  <c r="D164" i="3" l="1"/>
  <c r="E164" i="3" s="1"/>
  <c r="F164" i="3" s="1"/>
  <c r="B165" i="3" s="1"/>
  <c r="D165" i="3" l="1"/>
  <c r="E165" i="3" s="1"/>
  <c r="F165" i="3" s="1"/>
  <c r="B166" i="3" s="1"/>
  <c r="D166" i="3" l="1"/>
  <c r="E166" i="3" s="1"/>
  <c r="F166" i="3" s="1"/>
  <c r="B167" i="3" s="1"/>
  <c r="D167" i="3" l="1"/>
  <c r="E167" i="3" s="1"/>
  <c r="F167" i="3" s="1"/>
  <c r="B168" i="3" s="1"/>
  <c r="D168" i="3" l="1"/>
  <c r="E168" i="3" s="1"/>
  <c r="F168" i="3" s="1"/>
  <c r="B169" i="3" s="1"/>
  <c r="D169" i="3" l="1"/>
  <c r="E169" i="3" s="1"/>
  <c r="F169" i="3" s="1"/>
  <c r="B170" i="3" s="1"/>
  <c r="D170" i="3" l="1"/>
  <c r="E170" i="3" s="1"/>
  <c r="F170" i="3" s="1"/>
  <c r="B171" i="3" s="1"/>
  <c r="D171" i="3" l="1"/>
  <c r="E171" i="3" s="1"/>
  <c r="F171" i="3" s="1"/>
  <c r="B172" i="3" s="1"/>
  <c r="D172" i="3" l="1"/>
  <c r="E172" i="3" s="1"/>
  <c r="F172" i="3" s="1"/>
  <c r="B173" i="3" s="1"/>
  <c r="D173" i="3" l="1"/>
  <c r="E173" i="3" s="1"/>
  <c r="F173" i="3" s="1"/>
  <c r="B174" i="3" s="1"/>
  <c r="D174" i="3" l="1"/>
  <c r="E174" i="3" s="1"/>
  <c r="F174" i="3" s="1"/>
  <c r="B175" i="3" s="1"/>
  <c r="D175" i="3" l="1"/>
  <c r="E175" i="3" s="1"/>
  <c r="F175" i="3" s="1"/>
  <c r="B176" i="3" s="1"/>
  <c r="D176" i="3" l="1"/>
  <c r="E176" i="3" s="1"/>
  <c r="F176" i="3" s="1"/>
  <c r="B177" i="3" s="1"/>
  <c r="D177" i="3" l="1"/>
  <c r="E177" i="3" s="1"/>
  <c r="F177" i="3" s="1"/>
  <c r="B178" i="3" s="1"/>
  <c r="D178" i="3" l="1"/>
  <c r="E178" i="3" s="1"/>
  <c r="F178" i="3" s="1"/>
  <c r="B179" i="3" s="1"/>
  <c r="D179" i="3" l="1"/>
  <c r="E179" i="3" s="1"/>
  <c r="F179" i="3" s="1"/>
  <c r="B180" i="3" s="1"/>
  <c r="D180" i="3" l="1"/>
  <c r="E180" i="3" s="1"/>
  <c r="F180" i="3" s="1"/>
  <c r="B181" i="3" s="1"/>
  <c r="D181" i="3" l="1"/>
  <c r="E181" i="3" s="1"/>
  <c r="F181" i="3" s="1"/>
  <c r="B182" i="3" s="1"/>
  <c r="D182" i="3" l="1"/>
  <c r="E182" i="3" s="1"/>
  <c r="F182" i="3" s="1"/>
  <c r="B183" i="3" s="1"/>
  <c r="D183" i="3" l="1"/>
  <c r="E183" i="3" s="1"/>
  <c r="F183" i="3" s="1"/>
  <c r="B184" i="3" s="1"/>
  <c r="D184" i="3" l="1"/>
  <c r="E184" i="3" s="1"/>
  <c r="F184" i="3" s="1"/>
  <c r="B185" i="3" s="1"/>
  <c r="D185" i="3" l="1"/>
  <c r="E185" i="3" s="1"/>
  <c r="F185" i="3" s="1"/>
  <c r="B186" i="3" s="1"/>
  <c r="D186" i="3" l="1"/>
  <c r="E186" i="3" s="1"/>
  <c r="F186" i="3" s="1"/>
</calcChain>
</file>

<file path=xl/sharedStrings.xml><?xml version="1.0" encoding="utf-8"?>
<sst xmlns="http://schemas.openxmlformats.org/spreadsheetml/2006/main" count="260" uniqueCount="166">
  <si>
    <t>Unit</t>
  </si>
  <si>
    <t>Tenant</t>
  </si>
  <si>
    <t>Credit Union</t>
  </si>
  <si>
    <t>Dentist</t>
  </si>
  <si>
    <t>Insurance Agency</t>
  </si>
  <si>
    <t>Hearing Clinic</t>
  </si>
  <si>
    <t>Vacant Corner Unit</t>
  </si>
  <si>
    <t>Restaurant</t>
  </si>
  <si>
    <t>Area (Sq.Ft)</t>
  </si>
  <si>
    <t>Gross Leasable Area</t>
  </si>
  <si>
    <t>Year</t>
  </si>
  <si>
    <t>6 (2022)</t>
  </si>
  <si>
    <t>Contract Rent</t>
  </si>
  <si>
    <t>1 (2018)</t>
  </si>
  <si>
    <t>2 (2019)</t>
  </si>
  <si>
    <t>3 (2020)</t>
  </si>
  <si>
    <t>4 (2021)</t>
  </si>
  <si>
    <t>5 (2022)</t>
  </si>
  <si>
    <t>Market Rent</t>
  </si>
  <si>
    <t>CAM</t>
  </si>
  <si>
    <t>Total</t>
  </si>
  <si>
    <t>per sq.ft.</t>
  </si>
  <si>
    <t>Base Rent</t>
  </si>
  <si>
    <t>CAM Total</t>
  </si>
  <si>
    <t>6 (2023)</t>
  </si>
  <si>
    <t>CAM Sq.Ft.</t>
  </si>
  <si>
    <t>TAX</t>
  </si>
  <si>
    <t>CAM Base</t>
  </si>
  <si>
    <t>TAX Base</t>
  </si>
  <si>
    <t>1.5% Inflation</t>
  </si>
  <si>
    <t>per sq.ft</t>
  </si>
  <si>
    <t>TAX Sq.Ft</t>
  </si>
  <si>
    <t>CAM + TAX</t>
  </si>
  <si>
    <t>TENANT ROSTER</t>
  </si>
  <si>
    <t>Investors' Parameters</t>
  </si>
  <si>
    <t>Purchase Price</t>
  </si>
  <si>
    <t>Equity</t>
  </si>
  <si>
    <t>Debt (mortgage)</t>
  </si>
  <si>
    <t>CCA Rate</t>
  </si>
  <si>
    <t>Income Tax Rate</t>
  </si>
  <si>
    <t>Taxable Gain Portion</t>
  </si>
  <si>
    <t>Holding Period (yrs)</t>
  </si>
  <si>
    <t>Required Rate of Return</t>
  </si>
  <si>
    <t>Closing Costs</t>
  </si>
  <si>
    <t xml:space="preserve">Investment Analysis Project #1 </t>
  </si>
  <si>
    <t>Market Assumptions</t>
  </si>
  <si>
    <t xml:space="preserve">Basic Market Rent 2018 </t>
  </si>
  <si>
    <t>Prime Market Rent 2018</t>
  </si>
  <si>
    <t xml:space="preserve">Inflation Revenues </t>
  </si>
  <si>
    <t>Inflation Expenses</t>
  </si>
  <si>
    <t>Overall Cap Rate</t>
  </si>
  <si>
    <t>Terminal Cap Rate</t>
  </si>
  <si>
    <t>Vacancy Allowance</t>
  </si>
  <si>
    <t>Tenant Inducements (new)</t>
  </si>
  <si>
    <t>Tenant Inducements (renewal)</t>
  </si>
  <si>
    <t>Leasing Commision (initial)</t>
  </si>
  <si>
    <t>Leasing Commision (balance)</t>
  </si>
  <si>
    <t>Property Data</t>
  </si>
  <si>
    <t>Building Portion</t>
  </si>
  <si>
    <t>Land Portion</t>
  </si>
  <si>
    <t>Property Taxes year 1</t>
  </si>
  <si>
    <t>CAM Expenses year 1</t>
  </si>
  <si>
    <t>Structural Repair Allowance</t>
  </si>
  <si>
    <t>Rents</t>
  </si>
  <si>
    <t>see Rent Roll</t>
  </si>
  <si>
    <t>Financing Assumptions</t>
  </si>
  <si>
    <t>free rent (months)</t>
  </si>
  <si>
    <t>Loan Amount</t>
  </si>
  <si>
    <t>Mtg. Term (yrs)</t>
  </si>
  <si>
    <t>Nom. Rate</t>
  </si>
  <si>
    <t>Rate Comp</t>
  </si>
  <si>
    <t>Pmts/Yr</t>
  </si>
  <si>
    <t>Amort Period</t>
  </si>
  <si>
    <t>Effective Rate</t>
  </si>
  <si>
    <t>Periodic Rate</t>
  </si>
  <si>
    <t>Nominal Rate</t>
  </si>
  <si>
    <t>Periodic PMT</t>
  </si>
  <si>
    <t>PMT Rounded</t>
  </si>
  <si>
    <t xml:space="preserve">Amort Period </t>
  </si>
  <si>
    <t>years</t>
  </si>
  <si>
    <t>months</t>
  </si>
  <si>
    <t>NPV</t>
  </si>
  <si>
    <t>IRR</t>
  </si>
  <si>
    <t>Base Rental Income</t>
  </si>
  <si>
    <t>Rate</t>
  </si>
  <si>
    <t>Year 1</t>
  </si>
  <si>
    <t>Year 2</t>
  </si>
  <si>
    <t>Year 3</t>
  </si>
  <si>
    <t>Year 4</t>
  </si>
  <si>
    <t>Year 5</t>
  </si>
  <si>
    <t>Year 6</t>
  </si>
  <si>
    <t>Recoveries</t>
  </si>
  <si>
    <t xml:space="preserve">Total Reveries </t>
  </si>
  <si>
    <t>INCOME</t>
  </si>
  <si>
    <t>Other Income</t>
  </si>
  <si>
    <t>Gross Potential Income (GPI)</t>
  </si>
  <si>
    <t>Vacancy And Collection Loss</t>
  </si>
  <si>
    <t>Property Taxes</t>
  </si>
  <si>
    <t>Net Operating Income (NOI)</t>
  </si>
  <si>
    <t>NOI</t>
  </si>
  <si>
    <t>Leasing Commissions</t>
  </si>
  <si>
    <t>Effective Gross Income (EGI)</t>
  </si>
  <si>
    <t>Structural Reserve as % of EGI</t>
  </si>
  <si>
    <t>Lease Commission for new tenants only</t>
  </si>
  <si>
    <t>Year 1 @ 5% with remaining balance @ 3%</t>
  </si>
  <si>
    <t xml:space="preserve"> </t>
  </si>
  <si>
    <t>Vacant Lot</t>
  </si>
  <si>
    <t>Years 2-10</t>
  </si>
  <si>
    <t>TOTAL</t>
  </si>
  <si>
    <t>Tenant Inducements</t>
  </si>
  <si>
    <t xml:space="preserve">Vacant </t>
  </si>
  <si>
    <t>Mortgage Principle</t>
  </si>
  <si>
    <t>Mortgage Interest</t>
  </si>
  <si>
    <t>Before Tax Cash Flow (BTCF)</t>
  </si>
  <si>
    <t xml:space="preserve">Income Tax Payable </t>
  </si>
  <si>
    <t>After Tax Cash Flow (ATCF)</t>
  </si>
  <si>
    <t>Amount Borrowed</t>
  </si>
  <si>
    <t>Periods</t>
  </si>
  <si>
    <t>Payment</t>
  </si>
  <si>
    <t>Months</t>
  </si>
  <si>
    <t>Beginning</t>
  </si>
  <si>
    <t>PMT</t>
  </si>
  <si>
    <t>Interest</t>
  </si>
  <si>
    <t>Principal</t>
  </si>
  <si>
    <t>Ending Balance</t>
  </si>
  <si>
    <t>Beg Balance</t>
  </si>
  <si>
    <t>End Balance</t>
  </si>
  <si>
    <t xml:space="preserve">Mortgage Summary </t>
  </si>
  <si>
    <t>CCA</t>
  </si>
  <si>
    <t xml:space="preserve">Commission </t>
  </si>
  <si>
    <t>Inducements</t>
  </si>
  <si>
    <t>Taxable Income</t>
  </si>
  <si>
    <t>Tax Rate</t>
  </si>
  <si>
    <t>Income Tax Payable</t>
  </si>
  <si>
    <t>Beginning UCC</t>
  </si>
  <si>
    <t>Max CCA</t>
  </si>
  <si>
    <t>Actual CCA</t>
  </si>
  <si>
    <t>Ending CCA</t>
  </si>
  <si>
    <t>Outstanding Balance</t>
  </si>
  <si>
    <t>Total Equity ATCFs</t>
  </si>
  <si>
    <t>Year 0</t>
  </si>
  <si>
    <t>Reversion Calculations</t>
  </si>
  <si>
    <t>Estimated Sale Price</t>
  </si>
  <si>
    <t>Net Sale Price</t>
  </si>
  <si>
    <t>OSB Loan</t>
  </si>
  <si>
    <t>Net Sale Price after Finance</t>
  </si>
  <si>
    <t>Tax on Capital Gain</t>
  </si>
  <si>
    <t>Tax on Recapture</t>
  </si>
  <si>
    <t>Residual On Sale</t>
  </si>
  <si>
    <t>After Tax Residual</t>
  </si>
  <si>
    <t>Net Selling Price</t>
  </si>
  <si>
    <t>Original Cost</t>
  </si>
  <si>
    <t>Capital Gain</t>
  </si>
  <si>
    <t>Taxable Gain (50%)</t>
  </si>
  <si>
    <t>Tax On Gain</t>
  </si>
  <si>
    <t>Tax On Capital Gain</t>
  </si>
  <si>
    <t>CCA Taken:</t>
  </si>
  <si>
    <t>Year 1 (2018)</t>
  </si>
  <si>
    <t>Year 2 (2019)</t>
  </si>
  <si>
    <t>Year 3 (2020)</t>
  </si>
  <si>
    <t>Year 4 (2021)</t>
  </si>
  <si>
    <t>Year 5 (2022)</t>
  </si>
  <si>
    <t>CCA Recapture</t>
  </si>
  <si>
    <t>Results Summary</t>
  </si>
  <si>
    <t>Cap Rate (YR 1)</t>
  </si>
  <si>
    <t>DCR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</si>
</sst>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0.0%"/>
    <numFmt numFmtId="166" formatCode="0.00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8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44" fontId="0" fillId="0" borderId="0" xfId="1" applyFont="1"/>
    <xf numFmtId="1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44" fontId="0" fillId="0" borderId="0" xfId="1" applyFont="1" applyBorder="1"/>
    <xf numFmtId="164" fontId="0" fillId="0" borderId="0" xfId="0" applyNumberFormat="1" applyBorder="1"/>
    <xf numFmtId="164" fontId="0" fillId="0" borderId="0" xfId="1" applyNumberFormat="1" applyFont="1" applyBorder="1"/>
    <xf numFmtId="44" fontId="0" fillId="0" borderId="0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/>
    <xf numFmtId="0" fontId="0" fillId="0" borderId="11" xfId="0" applyBorder="1"/>
    <xf numFmtId="44" fontId="0" fillId="0" borderId="11" xfId="1" applyFont="1" applyBorder="1"/>
    <xf numFmtId="44" fontId="0" fillId="0" borderId="12" xfId="1" applyFont="1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11" xfId="1" applyNumberFormat="1" applyFont="1" applyBorder="1"/>
    <xf numFmtId="164" fontId="0" fillId="0" borderId="12" xfId="1" applyNumberFormat="1" applyFont="1" applyBorder="1"/>
    <xf numFmtId="44" fontId="0" fillId="0" borderId="11" xfId="0" applyNumberFormat="1" applyBorder="1"/>
    <xf numFmtId="44" fontId="0" fillId="0" borderId="12" xfId="0" applyNumberFormat="1" applyBorder="1"/>
    <xf numFmtId="0" fontId="0" fillId="0" borderId="1" xfId="0" applyBorder="1"/>
    <xf numFmtId="44" fontId="0" fillId="0" borderId="10" xfId="1" applyFont="1" applyBorder="1"/>
    <xf numFmtId="44" fontId="0" fillId="0" borderId="10" xfId="1" applyFont="1" applyBorder="1" applyAlignment="1">
      <alignment horizontal="center"/>
    </xf>
    <xf numFmtId="164" fontId="0" fillId="0" borderId="10" xfId="0" applyNumberFormat="1" applyBorder="1"/>
    <xf numFmtId="164" fontId="0" fillId="0" borderId="10" xfId="1" applyNumberFormat="1" applyFont="1" applyBorder="1"/>
    <xf numFmtId="44" fontId="0" fillId="0" borderId="10" xfId="0" applyNumberFormat="1" applyBorder="1"/>
    <xf numFmtId="44" fontId="0" fillId="0" borderId="12" xfId="1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0" fontId="0" fillId="2" borderId="6" xfId="0" applyFill="1" applyBorder="1"/>
    <xf numFmtId="0" fontId="0" fillId="2" borderId="11" xfId="0" applyFill="1" applyBorder="1" applyAlignment="1">
      <alignment horizontal="left"/>
    </xf>
    <xf numFmtId="44" fontId="0" fillId="2" borderId="11" xfId="1" applyFont="1" applyFill="1" applyBorder="1"/>
    <xf numFmtId="164" fontId="0" fillId="2" borderId="11" xfId="0" applyNumberFormat="1" applyFill="1" applyBorder="1"/>
    <xf numFmtId="164" fontId="0" fillId="2" borderId="11" xfId="1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164" fontId="5" fillId="0" borderId="4" xfId="0" applyNumberFormat="1" applyFont="1" applyBorder="1"/>
    <xf numFmtId="164" fontId="5" fillId="0" borderId="6" xfId="0" applyNumberFormat="1" applyFont="1" applyBorder="1"/>
    <xf numFmtId="164" fontId="5" fillId="0" borderId="9" xfId="0" applyNumberFormat="1" applyFont="1" applyBorder="1"/>
    <xf numFmtId="164" fontId="5" fillId="2" borderId="6" xfId="0" applyNumberFormat="1" applyFont="1" applyFill="1" applyBorder="1"/>
    <xf numFmtId="0" fontId="0" fillId="0" borderId="4" xfId="0" applyBorder="1"/>
    <xf numFmtId="44" fontId="0" fillId="0" borderId="6" xfId="0" applyNumberFormat="1" applyBorder="1"/>
    <xf numFmtId="44" fontId="0" fillId="0" borderId="6" xfId="1" applyFont="1" applyBorder="1"/>
    <xf numFmtId="44" fontId="0" fillId="0" borderId="9" xfId="1" applyFont="1" applyBorder="1"/>
    <xf numFmtId="164" fontId="5" fillId="0" borderId="0" xfId="0" applyNumberFormat="1" applyFont="1" applyBorder="1"/>
    <xf numFmtId="10" fontId="0" fillId="0" borderId="11" xfId="0" applyNumberFormat="1" applyBorder="1" applyAlignment="1">
      <alignment horizontal="center"/>
    </xf>
    <xf numFmtId="0" fontId="0" fillId="0" borderId="12" xfId="0" applyBorder="1"/>
    <xf numFmtId="44" fontId="0" fillId="0" borderId="4" xfId="0" applyNumberFormat="1" applyBorder="1"/>
    <xf numFmtId="44" fontId="0" fillId="0" borderId="9" xfId="0" applyNumberFormat="1" applyBorder="1"/>
    <xf numFmtId="10" fontId="0" fillId="0" borderId="10" xfId="0" applyNumberForma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44" fontId="0" fillId="0" borderId="1" xfId="1" applyFont="1" applyBorder="1"/>
    <xf numFmtId="44" fontId="0" fillId="0" borderId="13" xfId="0" applyNumberFormat="1" applyBorder="1"/>
    <xf numFmtId="44" fontId="0" fillId="0" borderId="13" xfId="1" applyFont="1" applyBorder="1"/>
    <xf numFmtId="3" fontId="0" fillId="2" borderId="0" xfId="0" applyNumberFormat="1" applyFill="1" applyBorder="1" applyAlignment="1">
      <alignment horizontal="center"/>
    </xf>
    <xf numFmtId="0" fontId="0" fillId="2" borderId="0" xfId="0" applyFill="1" applyBorder="1"/>
    <xf numFmtId="0" fontId="0" fillId="2" borderId="5" xfId="0" applyFill="1" applyBorder="1"/>
    <xf numFmtId="0" fontId="0" fillId="2" borderId="8" xfId="0" applyFill="1" applyBorder="1"/>
    <xf numFmtId="3" fontId="2" fillId="2" borderId="14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/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4" xfId="0" applyFill="1" applyBorder="1"/>
    <xf numFmtId="0" fontId="3" fillId="0" borderId="1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10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44" fontId="0" fillId="0" borderId="0" xfId="0" applyNumberFormat="1"/>
    <xf numFmtId="8" fontId="0" fillId="0" borderId="0" xfId="0" applyNumberFormat="1"/>
    <xf numFmtId="0" fontId="3" fillId="0" borderId="2" xfId="0" applyFont="1" applyBorder="1"/>
    <xf numFmtId="0" fontId="0" fillId="0" borderId="5" xfId="0" applyBorder="1"/>
    <xf numFmtId="0" fontId="0" fillId="0" borderId="6" xfId="0" applyBorder="1"/>
    <xf numFmtId="0" fontId="3" fillId="2" borderId="2" xfId="0" applyFont="1" applyFill="1" applyBorder="1"/>
    <xf numFmtId="0" fontId="0" fillId="2" borderId="4" xfId="0" applyFont="1" applyFill="1" applyBorder="1"/>
    <xf numFmtId="0" fontId="2" fillId="2" borderId="5" xfId="0" applyFont="1" applyFill="1" applyBorder="1"/>
    <xf numFmtId="0" fontId="2" fillId="2" borderId="7" xfId="0" applyFont="1" applyFill="1" applyBorder="1"/>
    <xf numFmtId="0" fontId="0" fillId="0" borderId="3" xfId="0" applyBorder="1"/>
    <xf numFmtId="0" fontId="0" fillId="0" borderId="0" xfId="0" applyBorder="1"/>
    <xf numFmtId="44" fontId="0" fillId="3" borderId="6" xfId="1" applyFont="1" applyFill="1" applyBorder="1"/>
    <xf numFmtId="9" fontId="0" fillId="3" borderId="0" xfId="0" applyNumberFormat="1" applyFill="1" applyBorder="1"/>
    <xf numFmtId="9" fontId="0" fillId="3" borderId="6" xfId="0" applyNumberFormat="1" applyFill="1" applyBorder="1"/>
    <xf numFmtId="10" fontId="0" fillId="3" borderId="6" xfId="0" applyNumberFormat="1" applyFill="1" applyBorder="1"/>
    <xf numFmtId="9" fontId="0" fillId="3" borderId="9" xfId="0" applyNumberFormat="1" applyFill="1" applyBorder="1"/>
    <xf numFmtId="165" fontId="0" fillId="0" borderId="0" xfId="0" applyNumberFormat="1" applyBorder="1"/>
    <xf numFmtId="0" fontId="0" fillId="0" borderId="9" xfId="0" applyBorder="1" applyAlignment="1">
      <alignment horizontal="right"/>
    </xf>
    <xf numFmtId="0" fontId="0" fillId="3" borderId="6" xfId="2" applyNumberFormat="1" applyFont="1" applyFill="1" applyBorder="1"/>
    <xf numFmtId="0" fontId="0" fillId="3" borderId="6" xfId="0" applyNumberFormat="1" applyFill="1" applyBorder="1"/>
    <xf numFmtId="0" fontId="0" fillId="0" borderId="6" xfId="0" applyBorder="1" applyAlignment="1">
      <alignment horizontal="right"/>
    </xf>
    <xf numFmtId="0" fontId="0" fillId="3" borderId="0" xfId="0" applyFill="1" applyBorder="1"/>
    <xf numFmtId="10" fontId="0" fillId="3" borderId="0" xfId="0" applyNumberFormat="1" applyFill="1" applyBorder="1"/>
    <xf numFmtId="166" fontId="0" fillId="0" borderId="0" xfId="2" applyNumberFormat="1" applyFont="1" applyBorder="1"/>
    <xf numFmtId="166" fontId="0" fillId="0" borderId="0" xfId="0" applyNumberFormat="1" applyBorder="1"/>
    <xf numFmtId="8" fontId="0" fillId="0" borderId="0" xfId="0" applyNumberFormat="1" applyBorder="1"/>
    <xf numFmtId="8" fontId="0" fillId="0" borderId="8" xfId="0" applyNumberFormat="1" applyBorder="1"/>
    <xf numFmtId="0" fontId="0" fillId="0" borderId="15" xfId="0" applyBorder="1"/>
    <xf numFmtId="0" fontId="0" fillId="0" borderId="5" xfId="0" applyBorder="1" applyAlignment="1">
      <alignment horizontal="center"/>
    </xf>
    <xf numFmtId="164" fontId="0" fillId="0" borderId="6" xfId="0" applyNumberFormat="1" applyBorder="1"/>
    <xf numFmtId="0" fontId="0" fillId="0" borderId="7" xfId="0" applyBorder="1" applyAlignment="1">
      <alignment horizontal="center"/>
    </xf>
    <xf numFmtId="164" fontId="0" fillId="0" borderId="9" xfId="0" applyNumberFormat="1" applyBorder="1"/>
    <xf numFmtId="44" fontId="0" fillId="0" borderId="8" xfId="1" applyFont="1" applyBorder="1"/>
    <xf numFmtId="9" fontId="0" fillId="0" borderId="8" xfId="0" applyNumberFormat="1" applyBorder="1" applyAlignment="1">
      <alignment horizontal="center"/>
    </xf>
    <xf numFmtId="44" fontId="0" fillId="0" borderId="8" xfId="0" applyNumberFormat="1" applyBorder="1"/>
    <xf numFmtId="0" fontId="0" fillId="2" borderId="15" xfId="0" applyFill="1" applyBorder="1"/>
    <xf numFmtId="0" fontId="0" fillId="0" borderId="0" xfId="0" applyFont="1"/>
    <xf numFmtId="0" fontId="0" fillId="2" borderId="16" xfId="0" applyFill="1" applyBorder="1"/>
    <xf numFmtId="0" fontId="2" fillId="0" borderId="15" xfId="0" applyFont="1" applyBorder="1"/>
    <xf numFmtId="0" fontId="0" fillId="0" borderId="0" xfId="0" applyFill="1" applyBorder="1" applyAlignment="1">
      <alignment horizontal="center"/>
    </xf>
    <xf numFmtId="0" fontId="0" fillId="2" borderId="0" xfId="0" applyFill="1"/>
    <xf numFmtId="0" fontId="0" fillId="2" borderId="7" xfId="0" applyFill="1" applyBorder="1"/>
    <xf numFmtId="0" fontId="3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2" xfId="0" applyFill="1" applyBorder="1"/>
    <xf numFmtId="44" fontId="0" fillId="2" borderId="8" xfId="1" applyFont="1" applyFill="1" applyBorder="1"/>
    <xf numFmtId="44" fontId="0" fillId="2" borderId="9" xfId="1" applyFont="1" applyFill="1" applyBorder="1"/>
    <xf numFmtId="3" fontId="0" fillId="2" borderId="0" xfId="0" applyNumberFormat="1" applyFill="1"/>
    <xf numFmtId="8" fontId="0" fillId="2" borderId="0" xfId="0" applyNumberFormat="1" applyFill="1"/>
    <xf numFmtId="0" fontId="0" fillId="2" borderId="17" xfId="0" applyFill="1" applyBorder="1" applyAlignment="1">
      <alignment horizontal="center"/>
    </xf>
    <xf numFmtId="44" fontId="0" fillId="0" borderId="17" xfId="0" applyNumberFormat="1" applyBorder="1"/>
    <xf numFmtId="8" fontId="0" fillId="0" borderId="17" xfId="0" applyNumberFormat="1" applyBorder="1"/>
    <xf numFmtId="0" fontId="0" fillId="0" borderId="21" xfId="0" applyBorder="1"/>
    <xf numFmtId="0" fontId="0" fillId="2" borderId="22" xfId="0" applyFill="1" applyBorder="1" applyAlignment="1">
      <alignment horizontal="center"/>
    </xf>
    <xf numFmtId="0" fontId="0" fillId="2" borderId="21" xfId="0" applyFill="1" applyBorder="1"/>
    <xf numFmtId="44" fontId="0" fillId="0" borderId="22" xfId="0" applyNumberFormat="1" applyBorder="1"/>
    <xf numFmtId="0" fontId="0" fillId="2" borderId="23" xfId="0" applyFill="1" applyBorder="1"/>
    <xf numFmtId="44" fontId="0" fillId="0" borderId="24" xfId="0" applyNumberFormat="1" applyBorder="1"/>
    <xf numFmtId="8" fontId="0" fillId="0" borderId="24" xfId="0" applyNumberFormat="1" applyBorder="1"/>
    <xf numFmtId="44" fontId="0" fillId="0" borderId="25" xfId="0" applyNumberFormat="1" applyBorder="1"/>
    <xf numFmtId="44" fontId="2" fillId="0" borderId="0" xfId="0" applyNumberFormat="1" applyFont="1"/>
    <xf numFmtId="44" fontId="2" fillId="0" borderId="15" xfId="0" applyNumberFormat="1" applyFont="1" applyBorder="1"/>
    <xf numFmtId="44" fontId="2" fillId="0" borderId="0" xfId="1" applyFont="1"/>
    <xf numFmtId="44" fontId="0" fillId="2" borderId="15" xfId="0" applyNumberFormat="1" applyFill="1" applyBorder="1"/>
    <xf numFmtId="0" fontId="0" fillId="0" borderId="7" xfId="0" applyFill="1" applyBorder="1"/>
    <xf numFmtId="9" fontId="0" fillId="0" borderId="9" xfId="0" applyNumberFormat="1" applyBorder="1"/>
    <xf numFmtId="44" fontId="0" fillId="2" borderId="9" xfId="0" applyNumberFormat="1" applyFill="1" applyBorder="1"/>
    <xf numFmtId="8" fontId="0" fillId="2" borderId="6" xfId="0" applyNumberFormat="1" applyFont="1" applyFill="1" applyBorder="1"/>
    <xf numFmtId="10" fontId="0" fillId="2" borderId="6" xfId="0" applyNumberFormat="1" applyFont="1" applyFill="1" applyBorder="1"/>
    <xf numFmtId="10" fontId="0" fillId="2" borderId="6" xfId="2" applyNumberFormat="1" applyFont="1" applyFill="1" applyBorder="1"/>
    <xf numFmtId="44" fontId="0" fillId="2" borderId="9" xfId="0" applyNumberFormat="1" applyFont="1" applyFill="1" applyBorder="1"/>
    <xf numFmtId="44" fontId="0" fillId="2" borderId="6" xfId="0" applyNumberFormat="1" applyFont="1" applyFill="1" applyBorder="1"/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4" fontId="0" fillId="2" borderId="14" xfId="1" applyFont="1" applyFill="1" applyBorder="1" applyAlignment="1">
      <alignment horizontal="center"/>
    </xf>
    <xf numFmtId="44" fontId="0" fillId="2" borderId="13" xfId="1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CBB9B-B2AA-4A7C-BC2A-06DE99FB81DD}">
  <dimension ref="A1:H117"/>
  <sheetViews>
    <sheetView tabSelected="1" workbookViewId="0">
      <selection activeCell="C6" sqref="C6"/>
    </sheetView>
  </sheetViews>
  <sheetFormatPr defaultRowHeight="14.5" x14ac:dyDescent="0.35"/>
  <cols>
    <col min="1" max="1" width="25.7265625" customWidth="1"/>
    <col min="2" max="2" width="17.81640625" customWidth="1"/>
    <col min="3" max="3" width="17.26953125" customWidth="1"/>
    <col min="4" max="4" width="17.7265625" customWidth="1"/>
    <col min="5" max="5" width="16.36328125" customWidth="1"/>
    <col min="6" max="6" width="15.6328125" customWidth="1"/>
    <col min="7" max="7" width="16.36328125" customWidth="1"/>
    <col min="8" max="8" width="16.90625" customWidth="1"/>
  </cols>
  <sheetData>
    <row r="1" spans="1:7" s="84" customFormat="1" x14ac:dyDescent="0.35">
      <c r="A1" s="85" t="s">
        <v>44</v>
      </c>
    </row>
    <row r="3" spans="1:7" ht="15" thickBot="1" x14ac:dyDescent="0.4"/>
    <row r="4" spans="1:7" x14ac:dyDescent="0.35">
      <c r="A4" s="88" t="s">
        <v>34</v>
      </c>
      <c r="B4" s="95"/>
      <c r="C4" s="53"/>
      <c r="E4" s="88" t="s">
        <v>57</v>
      </c>
      <c r="F4" s="95"/>
      <c r="G4" s="53"/>
    </row>
    <row r="5" spans="1:7" x14ac:dyDescent="0.35">
      <c r="A5" s="89" t="s">
        <v>35</v>
      </c>
      <c r="B5" s="96"/>
      <c r="C5" s="97">
        <v>8800000</v>
      </c>
      <c r="E5" s="89" t="s">
        <v>58</v>
      </c>
      <c r="F5" s="98">
        <v>0.7</v>
      </c>
      <c r="G5" s="54">
        <f>C5*F5</f>
        <v>6160000</v>
      </c>
    </row>
    <row r="6" spans="1:7" x14ac:dyDescent="0.35">
      <c r="A6" s="89" t="s">
        <v>36</v>
      </c>
      <c r="B6" s="98">
        <v>0.45</v>
      </c>
      <c r="C6" s="55">
        <f>C5*B6</f>
        <v>3960000</v>
      </c>
      <c r="E6" s="89" t="s">
        <v>59</v>
      </c>
      <c r="F6" s="102">
        <f>100%-F5</f>
        <v>0.30000000000000004</v>
      </c>
      <c r="G6" s="54">
        <f>C5*F6</f>
        <v>2640000.0000000005</v>
      </c>
    </row>
    <row r="7" spans="1:7" x14ac:dyDescent="0.35">
      <c r="A7" s="89" t="s">
        <v>37</v>
      </c>
      <c r="B7" s="98">
        <v>0.55000000000000004</v>
      </c>
      <c r="C7" s="55">
        <f>C5*B7</f>
        <v>4840000</v>
      </c>
      <c r="E7" s="89" t="s">
        <v>60</v>
      </c>
      <c r="F7" s="96"/>
      <c r="G7" s="97">
        <v>115000</v>
      </c>
    </row>
    <row r="8" spans="1:7" x14ac:dyDescent="0.35">
      <c r="A8" s="89" t="s">
        <v>38</v>
      </c>
      <c r="B8" s="96"/>
      <c r="C8" s="99">
        <v>0.04</v>
      </c>
      <c r="E8" s="89" t="s">
        <v>61</v>
      </c>
      <c r="F8" s="96"/>
      <c r="G8" s="97">
        <v>125000</v>
      </c>
    </row>
    <row r="9" spans="1:7" x14ac:dyDescent="0.35">
      <c r="A9" s="89" t="s">
        <v>39</v>
      </c>
      <c r="B9" s="96"/>
      <c r="C9" s="99">
        <v>0.48</v>
      </c>
      <c r="E9" s="89" t="s">
        <v>62</v>
      </c>
      <c r="F9" s="96"/>
      <c r="G9" s="100">
        <v>1.4999999999999999E-2</v>
      </c>
    </row>
    <row r="10" spans="1:7" ht="15" thickBot="1" x14ac:dyDescent="0.4">
      <c r="A10" s="89" t="s">
        <v>40</v>
      </c>
      <c r="B10" s="96"/>
      <c r="C10" s="99">
        <v>0.5</v>
      </c>
      <c r="E10" s="46" t="s">
        <v>63</v>
      </c>
      <c r="F10" s="47"/>
      <c r="G10" s="103" t="s">
        <v>64</v>
      </c>
    </row>
    <row r="11" spans="1:7" x14ac:dyDescent="0.35">
      <c r="A11" s="89" t="s">
        <v>41</v>
      </c>
      <c r="B11" s="96"/>
      <c r="C11" s="99">
        <v>0.05</v>
      </c>
    </row>
    <row r="12" spans="1:7" x14ac:dyDescent="0.35">
      <c r="A12" s="89" t="s">
        <v>42</v>
      </c>
      <c r="B12" s="96"/>
      <c r="C12" s="100">
        <v>9.5000000000000001E-2</v>
      </c>
    </row>
    <row r="13" spans="1:7" ht="15" thickBot="1" x14ac:dyDescent="0.4">
      <c r="A13" s="46" t="s">
        <v>43</v>
      </c>
      <c r="B13" s="47"/>
      <c r="C13" s="101">
        <v>0.04</v>
      </c>
    </row>
    <row r="14" spans="1:7" ht="15" thickBot="1" x14ac:dyDescent="0.4"/>
    <row r="15" spans="1:7" x14ac:dyDescent="0.35">
      <c r="A15" s="88" t="s">
        <v>45</v>
      </c>
      <c r="B15" s="95"/>
      <c r="C15" s="53"/>
      <c r="E15" s="88" t="s">
        <v>65</v>
      </c>
      <c r="F15" s="95"/>
      <c r="G15" s="53"/>
    </row>
    <row r="16" spans="1:7" x14ac:dyDescent="0.35">
      <c r="A16" s="89" t="s">
        <v>46</v>
      </c>
      <c r="B16" s="96"/>
      <c r="C16" s="97">
        <v>28</v>
      </c>
      <c r="E16" s="89" t="s">
        <v>67</v>
      </c>
      <c r="F16" s="11">
        <f>C7</f>
        <v>4840000</v>
      </c>
      <c r="G16" s="106"/>
    </row>
    <row r="17" spans="1:7" x14ac:dyDescent="0.35">
      <c r="A17" s="89" t="s">
        <v>47</v>
      </c>
      <c r="B17" s="96"/>
      <c r="C17" s="97">
        <v>32</v>
      </c>
      <c r="E17" s="89" t="s">
        <v>68</v>
      </c>
      <c r="F17" s="107">
        <v>5</v>
      </c>
      <c r="G17" s="90"/>
    </row>
    <row r="18" spans="1:7" x14ac:dyDescent="0.35">
      <c r="A18" s="89" t="s">
        <v>48</v>
      </c>
      <c r="B18" s="96"/>
      <c r="C18" s="100">
        <v>1.4999999999999999E-2</v>
      </c>
      <c r="E18" s="89" t="s">
        <v>69</v>
      </c>
      <c r="F18" s="108">
        <v>4.7500000000000001E-2</v>
      </c>
      <c r="G18" s="90"/>
    </row>
    <row r="19" spans="1:7" x14ac:dyDescent="0.35">
      <c r="A19" s="89" t="s">
        <v>49</v>
      </c>
      <c r="B19" s="96"/>
      <c r="C19" s="100">
        <v>1.4999999999999999E-2</v>
      </c>
      <c r="E19" s="89" t="s">
        <v>70</v>
      </c>
      <c r="F19" s="107">
        <v>2</v>
      </c>
      <c r="G19" s="90"/>
    </row>
    <row r="20" spans="1:7" x14ac:dyDescent="0.35">
      <c r="A20" s="89" t="s">
        <v>50</v>
      </c>
      <c r="B20" s="96"/>
      <c r="C20" s="99">
        <v>7.0000000000000007E-2</v>
      </c>
      <c r="E20" s="89" t="s">
        <v>71</v>
      </c>
      <c r="F20" s="107">
        <v>12</v>
      </c>
      <c r="G20" s="90"/>
    </row>
    <row r="21" spans="1:7" x14ac:dyDescent="0.35">
      <c r="A21" s="89" t="s">
        <v>51</v>
      </c>
      <c r="B21" s="96"/>
      <c r="C21" s="100">
        <v>7.4999999999999997E-2</v>
      </c>
      <c r="E21" s="89" t="s">
        <v>78</v>
      </c>
      <c r="F21" s="107">
        <v>15</v>
      </c>
      <c r="G21" s="90" t="s">
        <v>79</v>
      </c>
    </row>
    <row r="22" spans="1:7" x14ac:dyDescent="0.35">
      <c r="A22" s="89" t="s">
        <v>52</v>
      </c>
      <c r="B22" s="96"/>
      <c r="C22" s="99">
        <v>0.03</v>
      </c>
      <c r="E22" s="89" t="s">
        <v>72</v>
      </c>
      <c r="F22" s="96">
        <f>F21*12</f>
        <v>180</v>
      </c>
      <c r="G22" s="90" t="s">
        <v>80</v>
      </c>
    </row>
    <row r="23" spans="1:7" x14ac:dyDescent="0.35">
      <c r="A23" s="89" t="s">
        <v>53</v>
      </c>
      <c r="B23" s="96" t="s">
        <v>66</v>
      </c>
      <c r="C23" s="104">
        <v>5</v>
      </c>
      <c r="E23" s="89" t="s">
        <v>73</v>
      </c>
      <c r="F23" s="109">
        <f>EFFECT(F18,F19)</f>
        <v>4.8064062499999949E-2</v>
      </c>
      <c r="G23" s="90"/>
    </row>
    <row r="24" spans="1:7" x14ac:dyDescent="0.35">
      <c r="A24" s="89" t="s">
        <v>54</v>
      </c>
      <c r="B24" s="96" t="s">
        <v>66</v>
      </c>
      <c r="C24" s="105">
        <v>2</v>
      </c>
      <c r="E24" s="89" t="s">
        <v>75</v>
      </c>
      <c r="F24" s="110">
        <f>NOMINAL(F23,12)</f>
        <v>4.7036657480242106E-2</v>
      </c>
      <c r="G24" s="90"/>
    </row>
    <row r="25" spans="1:7" x14ac:dyDescent="0.35">
      <c r="A25" s="89" t="s">
        <v>55</v>
      </c>
      <c r="B25" s="96"/>
      <c r="C25" s="99">
        <v>0.05</v>
      </c>
      <c r="E25" s="89" t="s">
        <v>74</v>
      </c>
      <c r="F25" s="110">
        <f>F24/12</f>
        <v>3.9197214566868421E-3</v>
      </c>
      <c r="G25" s="90"/>
    </row>
    <row r="26" spans="1:7" ht="15" thickBot="1" x14ac:dyDescent="0.4">
      <c r="A26" s="46" t="s">
        <v>56</v>
      </c>
      <c r="B26" s="47"/>
      <c r="C26" s="101">
        <v>0.03</v>
      </c>
      <c r="E26" s="89" t="s">
        <v>76</v>
      </c>
      <c r="F26" s="111">
        <f>-PMT(F25,F22,F16)</f>
        <v>37531.447611261137</v>
      </c>
      <c r="G26" s="90"/>
    </row>
    <row r="27" spans="1:7" ht="15" thickBot="1" x14ac:dyDescent="0.4">
      <c r="E27" s="46" t="s">
        <v>77</v>
      </c>
      <c r="F27" s="112">
        <f>ROUNDUP(F26,0)</f>
        <v>37532</v>
      </c>
      <c r="G27" s="48"/>
    </row>
    <row r="28" spans="1:7" x14ac:dyDescent="0.35">
      <c r="A28" s="91" t="s">
        <v>163</v>
      </c>
      <c r="B28" s="92"/>
    </row>
    <row r="29" spans="1:7" x14ac:dyDescent="0.35">
      <c r="A29" s="93" t="s">
        <v>164</v>
      </c>
      <c r="B29" s="155">
        <f>C46/C5</f>
        <v>6.8793274229902321E-2</v>
      </c>
    </row>
    <row r="30" spans="1:7" x14ac:dyDescent="0.35">
      <c r="A30" s="93" t="s">
        <v>81</v>
      </c>
      <c r="B30" s="153">
        <f>B81</f>
        <v>-336302.47722059488</v>
      </c>
      <c r="D30" s="86"/>
    </row>
    <row r="31" spans="1:7" x14ac:dyDescent="0.35">
      <c r="A31" s="93" t="s">
        <v>82</v>
      </c>
      <c r="B31" s="154">
        <f>B82</f>
        <v>7.5299243994035647E-2</v>
      </c>
    </row>
    <row r="32" spans="1:7" x14ac:dyDescent="0.35">
      <c r="A32" s="93" t="s">
        <v>165</v>
      </c>
      <c r="B32" s="157">
        <f>C46/(F27*12)</f>
        <v>1.3441436934330271</v>
      </c>
    </row>
    <row r="33" spans="1:8" ht="15" thickBot="1" x14ac:dyDescent="0.4">
      <c r="A33" s="94"/>
      <c r="B33" s="156"/>
    </row>
    <row r="35" spans="1:8" ht="15" thickBot="1" x14ac:dyDescent="0.4">
      <c r="A35" s="113"/>
      <c r="B35" s="121" t="s">
        <v>84</v>
      </c>
      <c r="C35" s="121" t="s">
        <v>85</v>
      </c>
      <c r="D35" s="121" t="s">
        <v>86</v>
      </c>
      <c r="E35" s="121" t="s">
        <v>87</v>
      </c>
      <c r="F35" s="121" t="s">
        <v>88</v>
      </c>
      <c r="G35" s="121" t="s">
        <v>89</v>
      </c>
      <c r="H35" s="121" t="s">
        <v>90</v>
      </c>
    </row>
    <row r="37" spans="1:8" x14ac:dyDescent="0.35">
      <c r="A37" t="s">
        <v>83</v>
      </c>
      <c r="C37" s="148">
        <f>'Rent Roll'!G7+'Rent Roll'!G14+'Rent Roll'!G21+'Rent Roll'!G28+'Rent Roll'!G35+'Rent Roll'!G42</f>
        <v>683320</v>
      </c>
      <c r="D37" s="148">
        <f>'Rent Roll'!G8+'Rent Roll'!G15+'Rent Roll'!G22+'Rent Roll'!G29+'Rent Roll'!G36+'Rent Roll'!G43</f>
        <v>765800</v>
      </c>
      <c r="E37" s="148">
        <f>'Rent Roll'!G9+'Rent Roll'!G16+'Rent Roll'!G23+'Rent Roll'!G30+'Rent Roll'!G37+'Rent Roll'!G44</f>
        <v>778166</v>
      </c>
      <c r="F37" s="148">
        <f>'Rent Roll'!G10+'Rent Roll'!G17+'Rent Roll'!G24+'Rent Roll'!G31+'Rent Roll'!G38+'Rent Roll'!G45</f>
        <v>782210</v>
      </c>
      <c r="G37" s="148">
        <f>'Rent Roll'!G11+'Rent Roll'!G18+'Rent Roll'!G25+'Rent Roll'!G32+'Rent Roll'!G39+'Rent Roll'!G46</f>
        <v>797210</v>
      </c>
      <c r="H37" s="148">
        <f>'Rent Roll'!G12+'Rent Roll'!G19+'Rent Roll'!G26+'Rent Roll'!G33+'Rent Roll'!G40+'Rent Roll'!G47</f>
        <v>799210</v>
      </c>
    </row>
    <row r="39" spans="1:8" x14ac:dyDescent="0.35">
      <c r="A39" t="s">
        <v>91</v>
      </c>
      <c r="C39" s="4">
        <f>'Rent Roll'!I53</f>
        <v>188206.61157024797</v>
      </c>
      <c r="D39" s="4">
        <f>'Rent Roll'!I54</f>
        <v>216599.99999999997</v>
      </c>
      <c r="E39" s="4">
        <f>'Rent Roll'!I55</f>
        <v>220253.99999999991</v>
      </c>
      <c r="F39" s="4">
        <f>'Rent Roll'!I56</f>
        <v>223962.80999999991</v>
      </c>
      <c r="G39" s="4">
        <f>'Rent Roll'!I57</f>
        <v>227727.2521499999</v>
      </c>
      <c r="H39" s="4">
        <f>'Rent Roll'!I58</f>
        <v>231548.16093224986</v>
      </c>
    </row>
    <row r="40" spans="1:8" ht="15" thickBot="1" x14ac:dyDescent="0.4">
      <c r="A40" t="s">
        <v>94</v>
      </c>
      <c r="B40" s="47"/>
      <c r="C40" s="118">
        <v>0</v>
      </c>
      <c r="D40" s="118">
        <v>0</v>
      </c>
      <c r="E40" s="118">
        <v>0</v>
      </c>
      <c r="F40" s="118">
        <v>0</v>
      </c>
      <c r="G40" s="118">
        <v>0</v>
      </c>
      <c r="H40" s="118">
        <v>0</v>
      </c>
    </row>
    <row r="41" spans="1:8" x14ac:dyDescent="0.35">
      <c r="A41" s="81" t="s">
        <v>95</v>
      </c>
      <c r="C41" s="146">
        <f>SUM(C37,C39,C40)</f>
        <v>871526.61157024791</v>
      </c>
      <c r="D41" s="146">
        <f>SUM(D37,D39,D40)</f>
        <v>982400</v>
      </c>
      <c r="E41" s="146">
        <f>SUM(E37,E39,E40)</f>
        <v>998419.99999999988</v>
      </c>
      <c r="F41" s="146">
        <f>SUM(F37,F39,F40)</f>
        <v>1006172.8099999999</v>
      </c>
      <c r="G41" s="146">
        <f>SUM(G37,G39,G40,)</f>
        <v>1024937.2521499998</v>
      </c>
      <c r="H41" s="146">
        <f>SUM(H37,H39,H40)</f>
        <v>1030758.1609322499</v>
      </c>
    </row>
    <row r="42" spans="1:8" ht="15" thickBot="1" x14ac:dyDescent="0.4">
      <c r="A42" t="s">
        <v>96</v>
      </c>
      <c r="B42" s="119">
        <f>C22</f>
        <v>0.03</v>
      </c>
      <c r="C42" s="120">
        <f>C41*B42</f>
        <v>26145.798347107437</v>
      </c>
      <c r="D42" s="120">
        <f>D41*B42</f>
        <v>29472</v>
      </c>
      <c r="E42" s="120">
        <f>E41*B42</f>
        <v>29952.599999999995</v>
      </c>
      <c r="F42" s="120">
        <f>F41*B42</f>
        <v>30185.184299999997</v>
      </c>
      <c r="G42" s="120">
        <f>G41*B42</f>
        <v>30748.117564499993</v>
      </c>
      <c r="H42" s="120">
        <f>H41*B42</f>
        <v>30922.744827967494</v>
      </c>
    </row>
    <row r="43" spans="1:8" x14ac:dyDescent="0.35">
      <c r="A43" s="81" t="s">
        <v>101</v>
      </c>
      <c r="C43" s="146">
        <f t="shared" ref="C43:H43" si="0">C41-C42</f>
        <v>845380.81322314043</v>
      </c>
      <c r="D43" s="146">
        <f t="shared" si="0"/>
        <v>952928</v>
      </c>
      <c r="E43" s="146">
        <f t="shared" si="0"/>
        <v>968467.39999999991</v>
      </c>
      <c r="F43" s="146">
        <f t="shared" si="0"/>
        <v>975987.62569999998</v>
      </c>
      <c r="G43" s="146">
        <f t="shared" si="0"/>
        <v>994189.13458549988</v>
      </c>
      <c r="H43" s="146">
        <f t="shared" si="0"/>
        <v>999835.41610428237</v>
      </c>
    </row>
    <row r="44" spans="1:8" x14ac:dyDescent="0.35">
      <c r="A44" t="s">
        <v>97</v>
      </c>
      <c r="B44" s="5">
        <f>C19</f>
        <v>1.4999999999999999E-2</v>
      </c>
      <c r="C44" s="86">
        <f>'Rent Roll'!E62</f>
        <v>115000</v>
      </c>
      <c r="D44" s="86">
        <f>C44*B44+C44</f>
        <v>116725</v>
      </c>
      <c r="E44" s="86">
        <f>D44*B44+D44</f>
        <v>118475.875</v>
      </c>
      <c r="F44" s="86">
        <f>E44*B44+E44</f>
        <v>120253.013125</v>
      </c>
      <c r="G44" s="86">
        <f>F44*B44+F44</f>
        <v>122056.808321875</v>
      </c>
      <c r="H44" s="86">
        <f>G44*B44+G44</f>
        <v>123887.66044670311</v>
      </c>
    </row>
    <row r="45" spans="1:8" x14ac:dyDescent="0.35">
      <c r="A45" s="122" t="s">
        <v>19</v>
      </c>
      <c r="B45" s="5">
        <f>C19</f>
        <v>1.4999999999999999E-2</v>
      </c>
      <c r="C45" s="86">
        <f>'Rent Roll'!E54</f>
        <v>125000</v>
      </c>
      <c r="D45" s="86">
        <f>C45*B45+C45</f>
        <v>126875</v>
      </c>
      <c r="E45" s="86">
        <f>D45*B45+D45</f>
        <v>128778.125</v>
      </c>
      <c r="F45" s="86">
        <f>E45*B45+E45</f>
        <v>130709.796875</v>
      </c>
      <c r="G45" s="86">
        <f>F45*B45+F45</f>
        <v>132670.44382812499</v>
      </c>
      <c r="H45" s="86">
        <f>G45*B45+G45</f>
        <v>134660.50048554686</v>
      </c>
    </row>
    <row r="46" spans="1:8" ht="15" thickBot="1" x14ac:dyDescent="0.4">
      <c r="A46" s="124" t="s">
        <v>98</v>
      </c>
      <c r="B46" s="113"/>
      <c r="C46" s="147">
        <f t="shared" ref="C46:H46" si="1">C43-C44-C45</f>
        <v>605380.81322314043</v>
      </c>
      <c r="D46" s="147">
        <f t="shared" si="1"/>
        <v>709328</v>
      </c>
      <c r="E46" s="147">
        <f t="shared" si="1"/>
        <v>721213.39999999991</v>
      </c>
      <c r="F46" s="147">
        <f t="shared" si="1"/>
        <v>725024.81569999992</v>
      </c>
      <c r="G46" s="147">
        <f t="shared" si="1"/>
        <v>739461.88243549992</v>
      </c>
      <c r="H46" s="147">
        <f t="shared" si="1"/>
        <v>741287.2551720324</v>
      </c>
    </row>
    <row r="49" spans="1:8" x14ac:dyDescent="0.35">
      <c r="A49" s="81" t="s">
        <v>99</v>
      </c>
      <c r="C49" s="86">
        <f t="shared" ref="C49:H49" si="2">C46</f>
        <v>605380.81322314043</v>
      </c>
      <c r="D49" s="86">
        <f t="shared" si="2"/>
        <v>709328</v>
      </c>
      <c r="E49" s="86">
        <f t="shared" si="2"/>
        <v>721213.39999999991</v>
      </c>
      <c r="F49" s="86">
        <f t="shared" si="2"/>
        <v>725024.81569999992</v>
      </c>
      <c r="G49" s="86">
        <f t="shared" si="2"/>
        <v>739461.88243549992</v>
      </c>
      <c r="H49" s="86">
        <f t="shared" si="2"/>
        <v>741287.2551720324</v>
      </c>
    </row>
    <row r="50" spans="1:8" x14ac:dyDescent="0.35">
      <c r="A50" t="s">
        <v>100</v>
      </c>
      <c r="C50" s="4">
        <f>'Rent Roll'!I68</f>
        <v>51200</v>
      </c>
      <c r="D50" s="4"/>
      <c r="E50" s="4"/>
      <c r="F50" s="4"/>
      <c r="G50" s="4"/>
    </row>
    <row r="51" spans="1:8" x14ac:dyDescent="0.35">
      <c r="A51" t="s">
        <v>102</v>
      </c>
      <c r="B51" s="5">
        <f>G9</f>
        <v>1.4999999999999999E-2</v>
      </c>
      <c r="C51" s="86">
        <f>C43*B51</f>
        <v>12680.712198347106</v>
      </c>
      <c r="D51" s="86">
        <f>D43*B51</f>
        <v>14293.92</v>
      </c>
      <c r="E51" s="86">
        <f>E43*B51</f>
        <v>14527.010999999999</v>
      </c>
      <c r="F51" s="86">
        <f>F43*B51</f>
        <v>14639.8143855</v>
      </c>
      <c r="G51" s="86">
        <f>G43*B51</f>
        <v>14912.837018782498</v>
      </c>
    </row>
    <row r="52" spans="1:8" x14ac:dyDescent="0.35">
      <c r="A52" t="s">
        <v>109</v>
      </c>
      <c r="C52" s="86">
        <f>'Rent Roll'!C79</f>
        <v>56000</v>
      </c>
      <c r="D52" s="86">
        <f>'Rent Roll'!D79</f>
        <v>0</v>
      </c>
      <c r="E52" s="86">
        <f>'Rent Roll'!E79</f>
        <v>12501.666666666666</v>
      </c>
      <c r="F52" s="86">
        <f>'Rent Roll'!F79</f>
        <v>0</v>
      </c>
      <c r="G52" s="86">
        <f>'Rent Roll'!G79</f>
        <v>0</v>
      </c>
    </row>
    <row r="53" spans="1:8" x14ac:dyDescent="0.35">
      <c r="A53" t="s">
        <v>111</v>
      </c>
      <c r="C53" s="86">
        <f>Amortization!M7</f>
        <v>227591.51540639717</v>
      </c>
      <c r="D53" s="86">
        <f>Amortization!M8</f>
        <v>238530.48822735975</v>
      </c>
      <c r="E53" s="86">
        <f>Amortization!M9</f>
        <v>249995.2325216748</v>
      </c>
      <c r="F53" s="86">
        <f>Amortization!M10</f>
        <v>262011.01900229827</v>
      </c>
      <c r="G53" s="86">
        <f>Amortization!M11</f>
        <v>274604.3329953131</v>
      </c>
    </row>
    <row r="54" spans="1:8" ht="15" thickBot="1" x14ac:dyDescent="0.4">
      <c r="A54" t="s">
        <v>112</v>
      </c>
      <c r="B54" s="47"/>
      <c r="C54" s="120">
        <f>Amortization!L7</f>
        <v>222792.48459360283</v>
      </c>
      <c r="D54" s="120">
        <f>Amortization!L8</f>
        <v>211853.51177264025</v>
      </c>
      <c r="E54" s="120">
        <f>Amortization!L9</f>
        <v>200388.76747832523</v>
      </c>
      <c r="F54" s="120">
        <f>Amortization!L10</f>
        <v>188372.9809977017</v>
      </c>
      <c r="G54" s="120">
        <f>Amortization!L11</f>
        <v>175779.66700468687</v>
      </c>
    </row>
    <row r="55" spans="1:8" x14ac:dyDescent="0.35">
      <c r="A55" s="81" t="s">
        <v>113</v>
      </c>
      <c r="C55" s="146">
        <f>C49-C50-C51-C52-C53-C54</f>
        <v>35116.101024793345</v>
      </c>
      <c r="D55" s="146">
        <f>D49-D50-D51-D52-D53-D54</f>
        <v>244650.08</v>
      </c>
      <c r="E55" s="146">
        <f>E49-E50-E51-E52-E53-E54</f>
        <v>243800.72233333328</v>
      </c>
      <c r="F55" s="146">
        <f>F49-F50-F51-F52-F53-F54</f>
        <v>260001.00131449994</v>
      </c>
      <c r="G55" s="146">
        <f>G49-G50-G51-G52-G53-G54</f>
        <v>274165.04541671742</v>
      </c>
    </row>
    <row r="56" spans="1:8" ht="15" thickBot="1" x14ac:dyDescent="0.4">
      <c r="A56" t="s">
        <v>114</v>
      </c>
      <c r="B56" s="47"/>
      <c r="C56" s="120">
        <f>C67</f>
        <v>73050.397742178044</v>
      </c>
      <c r="D56" s="120">
        <f>D67</f>
        <v>122881.19434913265</v>
      </c>
      <c r="E56" s="120">
        <f>E67</f>
        <v>132724.72601040383</v>
      </c>
      <c r="F56" s="120">
        <f>F67</f>
        <v>150773.39496110319</v>
      </c>
      <c r="G56" s="120">
        <f>G67</f>
        <v>270567.46340679022</v>
      </c>
    </row>
    <row r="57" spans="1:8" x14ac:dyDescent="0.35">
      <c r="A57" s="81" t="s">
        <v>115</v>
      </c>
      <c r="C57" s="146">
        <f>C55-C56</f>
        <v>-37934.296717384699</v>
      </c>
      <c r="D57" s="146">
        <f>D55-D56</f>
        <v>121768.88565086733</v>
      </c>
      <c r="E57" s="146">
        <f>E55-E56</f>
        <v>111075.99632292945</v>
      </c>
      <c r="F57" s="146">
        <f>F55-F56</f>
        <v>109227.60635339675</v>
      </c>
      <c r="G57" s="146">
        <f>G55-G56</f>
        <v>3597.582009927195</v>
      </c>
    </row>
    <row r="60" spans="1:8" x14ac:dyDescent="0.35">
      <c r="A60" s="81" t="s">
        <v>99</v>
      </c>
      <c r="C60" s="146">
        <f>C49</f>
        <v>605380.81322314043</v>
      </c>
      <c r="D60" s="146">
        <f>D49</f>
        <v>709328</v>
      </c>
      <c r="E60" s="146">
        <f>E49</f>
        <v>721213.39999999991</v>
      </c>
      <c r="F60" s="146">
        <f>F49</f>
        <v>725024.81569999992</v>
      </c>
      <c r="G60" s="146">
        <f>G49</f>
        <v>739461.88243549992</v>
      </c>
    </row>
    <row r="61" spans="1:8" x14ac:dyDescent="0.35">
      <c r="A61" t="s">
        <v>122</v>
      </c>
      <c r="C61" s="86">
        <f>C54</f>
        <v>222792.48459360283</v>
      </c>
      <c r="D61" s="86">
        <f>D54</f>
        <v>211853.51177264025</v>
      </c>
      <c r="E61" s="86">
        <f>E54</f>
        <v>200388.76747832523</v>
      </c>
      <c r="F61" s="86">
        <f>F54</f>
        <v>188372.9809977017</v>
      </c>
      <c r="G61" s="86">
        <f>G54</f>
        <v>175779.66700468687</v>
      </c>
    </row>
    <row r="62" spans="1:8" x14ac:dyDescent="0.35">
      <c r="A62" t="s">
        <v>128</v>
      </c>
      <c r="C62" s="86">
        <f>C72</f>
        <v>123200</v>
      </c>
      <c r="D62" s="86">
        <f>D72</f>
        <v>241472</v>
      </c>
      <c r="E62" s="86">
        <f>E72</f>
        <v>231813.12</v>
      </c>
      <c r="F62" s="86">
        <f>F72</f>
        <v>222540.59520000001</v>
      </c>
      <c r="G62" s="86">
        <f>G72</f>
        <v>0</v>
      </c>
    </row>
    <row r="63" spans="1:8" x14ac:dyDescent="0.35">
      <c r="A63" t="s">
        <v>129</v>
      </c>
      <c r="C63" s="4">
        <f>C50</f>
        <v>51200</v>
      </c>
      <c r="D63" s="4">
        <f>D50</f>
        <v>0</v>
      </c>
      <c r="E63" s="4">
        <f>E50</f>
        <v>0</v>
      </c>
      <c r="F63" s="4">
        <f>F50</f>
        <v>0</v>
      </c>
      <c r="G63" s="4">
        <f>G50</f>
        <v>0</v>
      </c>
    </row>
    <row r="64" spans="1:8" ht="15" thickBot="1" x14ac:dyDescent="0.4">
      <c r="A64" t="s">
        <v>130</v>
      </c>
      <c r="B64" s="47"/>
      <c r="C64" s="120">
        <f>C52</f>
        <v>56000</v>
      </c>
      <c r="D64" s="120">
        <f>D52</f>
        <v>0</v>
      </c>
      <c r="E64" s="120">
        <f>E52</f>
        <v>12501.666666666666</v>
      </c>
      <c r="F64" s="120">
        <f>F52</f>
        <v>0</v>
      </c>
      <c r="G64" s="120">
        <f>G52</f>
        <v>0</v>
      </c>
    </row>
    <row r="65" spans="1:7" x14ac:dyDescent="0.35">
      <c r="A65" t="s">
        <v>131</v>
      </c>
      <c r="C65" s="86">
        <f>C60-C61-C62-C63-C64</f>
        <v>152188.3286295376</v>
      </c>
      <c r="D65" s="86">
        <f>D60-D61-D62-D63-D64</f>
        <v>256002.48822735972</v>
      </c>
      <c r="E65" s="86">
        <f>E60-E61-E62-E63-E64</f>
        <v>276509.845855008</v>
      </c>
      <c r="F65" s="86">
        <f>F60-F61-F62-F63-F64</f>
        <v>314111.2395022983</v>
      </c>
      <c r="G65" s="86">
        <f>G60-G61-G62-G63-G64</f>
        <v>563682.21543081303</v>
      </c>
    </row>
    <row r="66" spans="1:7" ht="15" thickBot="1" x14ac:dyDescent="0.4">
      <c r="A66" t="s">
        <v>132</v>
      </c>
      <c r="B66" s="119">
        <f>C9</f>
        <v>0.48</v>
      </c>
      <c r="C66" s="120"/>
      <c r="D66" s="120"/>
      <c r="E66" s="120"/>
      <c r="F66" s="120"/>
      <c r="G66" s="120"/>
    </row>
    <row r="67" spans="1:7" x14ac:dyDescent="0.35">
      <c r="A67" t="s">
        <v>133</v>
      </c>
      <c r="C67" s="86">
        <f>C65*B66</f>
        <v>73050.397742178044</v>
      </c>
      <c r="D67" s="86">
        <f>D65*B66</f>
        <v>122881.19434913265</v>
      </c>
      <c r="E67" s="86">
        <f>E65*B66</f>
        <v>132724.72601040383</v>
      </c>
      <c r="F67" s="86">
        <f>F65*B66</f>
        <v>150773.39496110319</v>
      </c>
      <c r="G67" s="86">
        <f>G65*B66</f>
        <v>270567.46340679022</v>
      </c>
    </row>
    <row r="69" spans="1:7" x14ac:dyDescent="0.35">
      <c r="A69" t="s">
        <v>134</v>
      </c>
      <c r="C69" s="86">
        <f>G5</f>
        <v>6160000</v>
      </c>
      <c r="D69" s="86">
        <f>C73</f>
        <v>6036800</v>
      </c>
      <c r="E69" s="86">
        <f>D73</f>
        <v>5795328</v>
      </c>
      <c r="F69" s="86">
        <f>E73</f>
        <v>5563514.8799999999</v>
      </c>
      <c r="G69" s="86">
        <f>F73</f>
        <v>5340974.2847999996</v>
      </c>
    </row>
    <row r="70" spans="1:7" ht="15" thickBot="1" x14ac:dyDescent="0.4">
      <c r="A70" t="s">
        <v>38</v>
      </c>
      <c r="B70" s="119">
        <f>C8</f>
        <v>0.04</v>
      </c>
      <c r="C70" s="119">
        <f>B70/2</f>
        <v>0.02</v>
      </c>
      <c r="D70" s="119">
        <f>B70</f>
        <v>0.04</v>
      </c>
      <c r="E70" s="119">
        <f>B70</f>
        <v>0.04</v>
      </c>
      <c r="F70" s="119">
        <f>B70</f>
        <v>0.04</v>
      </c>
      <c r="G70" s="119">
        <f>B70*0</f>
        <v>0</v>
      </c>
    </row>
    <row r="71" spans="1:7" x14ac:dyDescent="0.35">
      <c r="A71" t="s">
        <v>135</v>
      </c>
      <c r="C71" s="86">
        <f>C69*C70</f>
        <v>123200</v>
      </c>
      <c r="D71" s="86">
        <f>D69*D70</f>
        <v>241472</v>
      </c>
      <c r="E71" s="86">
        <f>E69*E70</f>
        <v>231813.12</v>
      </c>
      <c r="F71" s="86">
        <f>F69*F70</f>
        <v>222540.59520000001</v>
      </c>
      <c r="G71" s="86">
        <f>G69*G70</f>
        <v>0</v>
      </c>
    </row>
    <row r="72" spans="1:7" ht="15" thickBot="1" x14ac:dyDescent="0.4">
      <c r="A72" t="s">
        <v>136</v>
      </c>
      <c r="B72" s="47"/>
      <c r="C72" s="120">
        <f>C71</f>
        <v>123200</v>
      </c>
      <c r="D72" s="120">
        <f>D71</f>
        <v>241472</v>
      </c>
      <c r="E72" s="120">
        <f>E71</f>
        <v>231813.12</v>
      </c>
      <c r="F72" s="120">
        <f>F71</f>
        <v>222540.59520000001</v>
      </c>
      <c r="G72" s="120">
        <f>G71</f>
        <v>0</v>
      </c>
    </row>
    <row r="73" spans="1:7" x14ac:dyDescent="0.35">
      <c r="A73" t="s">
        <v>137</v>
      </c>
      <c r="C73" s="146">
        <f>C69-C72</f>
        <v>6036800</v>
      </c>
      <c r="D73" s="146">
        <f>D69-D72</f>
        <v>5795328</v>
      </c>
      <c r="E73" s="146">
        <f>E69-E72</f>
        <v>5563514.8799999999</v>
      </c>
      <c r="F73" s="146">
        <f>F69-F72</f>
        <v>5340974.2847999996</v>
      </c>
      <c r="G73" s="146">
        <f>G69-G72</f>
        <v>5340974.2847999996</v>
      </c>
    </row>
    <row r="76" spans="1:7" x14ac:dyDescent="0.35">
      <c r="A76" s="81" t="s">
        <v>138</v>
      </c>
      <c r="C76" s="146">
        <f>Amortization!K7</f>
        <v>4612408.484593601</v>
      </c>
      <c r="D76" s="146">
        <f>Amortization!K8</f>
        <v>4373877.9963662419</v>
      </c>
      <c r="E76" s="146">
        <f>Amortization!K9</f>
        <v>4123882.7638445674</v>
      </c>
      <c r="F76" s="146">
        <f>Amortization!K10</f>
        <v>3861871.7448422699</v>
      </c>
      <c r="G76" s="146">
        <f>Amortization!K11</f>
        <v>3587267.4118469567</v>
      </c>
    </row>
    <row r="78" spans="1:7" x14ac:dyDescent="0.35">
      <c r="A78" s="126"/>
      <c r="B78" s="123" t="s">
        <v>140</v>
      </c>
      <c r="C78" s="123" t="s">
        <v>85</v>
      </c>
      <c r="D78" s="123" t="s">
        <v>86</v>
      </c>
      <c r="E78" s="123" t="s">
        <v>87</v>
      </c>
      <c r="F78" s="123" t="s">
        <v>88</v>
      </c>
      <c r="G78" s="123" t="s">
        <v>89</v>
      </c>
    </row>
    <row r="79" spans="1:7" ht="15" thickBot="1" x14ac:dyDescent="0.4">
      <c r="A79" s="126" t="s">
        <v>139</v>
      </c>
      <c r="B79" s="149">
        <f>-C6</f>
        <v>-3960000</v>
      </c>
      <c r="C79" s="149">
        <f>C57</f>
        <v>-37934.296717384699</v>
      </c>
      <c r="D79" s="149">
        <f>D57</f>
        <v>121768.88565086733</v>
      </c>
      <c r="E79" s="149">
        <f>E57</f>
        <v>111075.99632292945</v>
      </c>
      <c r="F79" s="149">
        <f>F57</f>
        <v>109227.60635339675</v>
      </c>
      <c r="G79" s="149">
        <f>G57+B96</f>
        <v>5346440.2451805035</v>
      </c>
    </row>
    <row r="81" spans="1:2" x14ac:dyDescent="0.35">
      <c r="A81" t="s">
        <v>81</v>
      </c>
      <c r="B81" s="87">
        <f>NPV(C12,C79:G79)+B79</f>
        <v>-336302.47722059488</v>
      </c>
    </row>
    <row r="82" spans="1:2" x14ac:dyDescent="0.35">
      <c r="A82" t="s">
        <v>82</v>
      </c>
      <c r="B82" s="83">
        <f>IRR(B79:G79)</f>
        <v>7.5299243994035647E-2</v>
      </c>
    </row>
    <row r="83" spans="1:2" x14ac:dyDescent="0.35">
      <c r="B83" s="86"/>
    </row>
    <row r="84" spans="1:2" x14ac:dyDescent="0.35">
      <c r="B84" s="86"/>
    </row>
    <row r="85" spans="1:2" x14ac:dyDescent="0.35">
      <c r="A85" s="82" t="s">
        <v>141</v>
      </c>
    </row>
    <row r="86" spans="1:2" ht="15" thickBot="1" x14ac:dyDescent="0.4">
      <c r="A86" s="82"/>
    </row>
    <row r="87" spans="1:2" ht="15" thickBot="1" x14ac:dyDescent="0.4">
      <c r="A87" s="158" t="s">
        <v>148</v>
      </c>
      <c r="B87" s="159"/>
    </row>
    <row r="88" spans="1:2" x14ac:dyDescent="0.35">
      <c r="A88" s="89" t="s">
        <v>142</v>
      </c>
      <c r="B88" s="54">
        <f>H46/C21</f>
        <v>9883830.068960432</v>
      </c>
    </row>
    <row r="89" spans="1:2" ht="15" thickBot="1" x14ac:dyDescent="0.4">
      <c r="A89" s="89"/>
      <c r="B89" s="151">
        <f>C13</f>
        <v>0.04</v>
      </c>
    </row>
    <row r="90" spans="1:2" x14ac:dyDescent="0.35">
      <c r="A90" s="89" t="s">
        <v>43</v>
      </c>
      <c r="B90" s="54">
        <f>B88*B89</f>
        <v>395353.20275841729</v>
      </c>
    </row>
    <row r="91" spans="1:2" x14ac:dyDescent="0.35">
      <c r="A91" s="89" t="s">
        <v>143</v>
      </c>
      <c r="B91" s="54">
        <f>B88-B90</f>
        <v>9488476.8662020154</v>
      </c>
    </row>
    <row r="92" spans="1:2" ht="15" thickBot="1" x14ac:dyDescent="0.4">
      <c r="A92" s="89" t="s">
        <v>144</v>
      </c>
      <c r="B92" s="61">
        <f>G76</f>
        <v>3587267.4118469567</v>
      </c>
    </row>
    <row r="93" spans="1:2" x14ac:dyDescent="0.35">
      <c r="A93" s="89" t="s">
        <v>145</v>
      </c>
      <c r="B93" s="54">
        <f>B91-B92</f>
        <v>5901209.4543550592</v>
      </c>
    </row>
    <row r="94" spans="1:2" x14ac:dyDescent="0.35">
      <c r="A94" s="89" t="s">
        <v>146</v>
      </c>
      <c r="B94" s="54">
        <f>B105</f>
        <v>165234.4478884837</v>
      </c>
    </row>
    <row r="95" spans="1:2" ht="15" thickBot="1" x14ac:dyDescent="0.4">
      <c r="A95" s="89" t="s">
        <v>147</v>
      </c>
      <c r="B95" s="61">
        <f>B117</f>
        <v>393132.34329599998</v>
      </c>
    </row>
    <row r="96" spans="1:2" ht="15" thickBot="1" x14ac:dyDescent="0.4">
      <c r="A96" s="150" t="s">
        <v>149</v>
      </c>
      <c r="B96" s="152">
        <f>B93-B94-B95</f>
        <v>5342842.6631705761</v>
      </c>
    </row>
    <row r="98" spans="1:2" ht="15" thickBot="1" x14ac:dyDescent="0.4"/>
    <row r="99" spans="1:2" ht="15" thickBot="1" x14ac:dyDescent="0.4">
      <c r="A99" s="158" t="s">
        <v>155</v>
      </c>
      <c r="B99" s="159"/>
    </row>
    <row r="100" spans="1:2" x14ac:dyDescent="0.35">
      <c r="A100" s="89" t="s">
        <v>150</v>
      </c>
      <c r="B100" s="54">
        <f>B91</f>
        <v>9488476.8662020154</v>
      </c>
    </row>
    <row r="101" spans="1:2" ht="15" thickBot="1" x14ac:dyDescent="0.4">
      <c r="A101" s="89" t="s">
        <v>151</v>
      </c>
      <c r="B101" s="61">
        <f>C5</f>
        <v>8800000</v>
      </c>
    </row>
    <row r="102" spans="1:2" x14ac:dyDescent="0.35">
      <c r="A102" s="89" t="s">
        <v>152</v>
      </c>
      <c r="B102" s="54">
        <f>B100-B101</f>
        <v>688476.86620201543</v>
      </c>
    </row>
    <row r="103" spans="1:2" x14ac:dyDescent="0.35">
      <c r="A103" s="89" t="s">
        <v>153</v>
      </c>
      <c r="B103" s="54">
        <f>B102*C10</f>
        <v>344238.43310100771</v>
      </c>
    </row>
    <row r="104" spans="1:2" ht="15" thickBot="1" x14ac:dyDescent="0.4">
      <c r="A104" s="89" t="s">
        <v>132</v>
      </c>
      <c r="B104" s="151">
        <f>C9</f>
        <v>0.48</v>
      </c>
    </row>
    <row r="105" spans="1:2" ht="15" thickBot="1" x14ac:dyDescent="0.4">
      <c r="A105" s="46" t="s">
        <v>154</v>
      </c>
      <c r="B105" s="152">
        <f>B103*B104</f>
        <v>165234.4478884837</v>
      </c>
    </row>
    <row r="107" spans="1:2" ht="15" thickBot="1" x14ac:dyDescent="0.4"/>
    <row r="108" spans="1:2" ht="15" thickBot="1" x14ac:dyDescent="0.4">
      <c r="A108" s="158" t="s">
        <v>147</v>
      </c>
      <c r="B108" s="159"/>
    </row>
    <row r="109" spans="1:2" x14ac:dyDescent="0.35">
      <c r="A109" s="89" t="s">
        <v>156</v>
      </c>
      <c r="B109" s="90"/>
    </row>
    <row r="110" spans="1:2" x14ac:dyDescent="0.35">
      <c r="A110" s="89" t="s">
        <v>157</v>
      </c>
      <c r="B110" s="54">
        <f>C72</f>
        <v>123200</v>
      </c>
    </row>
    <row r="111" spans="1:2" x14ac:dyDescent="0.35">
      <c r="A111" s="89" t="s">
        <v>158</v>
      </c>
      <c r="B111" s="54">
        <f>D72</f>
        <v>241472</v>
      </c>
    </row>
    <row r="112" spans="1:2" x14ac:dyDescent="0.35">
      <c r="A112" s="89" t="s">
        <v>159</v>
      </c>
      <c r="B112" s="54">
        <f>E72</f>
        <v>231813.12</v>
      </c>
    </row>
    <row r="113" spans="1:3" x14ac:dyDescent="0.35">
      <c r="A113" s="89" t="s">
        <v>160</v>
      </c>
      <c r="B113" s="54">
        <f>F72</f>
        <v>222540.59520000001</v>
      </c>
      <c r="C113" s="84"/>
    </row>
    <row r="114" spans="1:3" ht="15" thickBot="1" x14ac:dyDescent="0.4">
      <c r="A114" s="89" t="s">
        <v>161</v>
      </c>
      <c r="B114" s="61">
        <f>G72</f>
        <v>0</v>
      </c>
    </row>
    <row r="115" spans="1:3" x14ac:dyDescent="0.35">
      <c r="A115" s="89" t="s">
        <v>162</v>
      </c>
      <c r="B115" s="54">
        <f>SUM(B110,B111,B112,B113,B114,)</f>
        <v>819025.71519999998</v>
      </c>
    </row>
    <row r="116" spans="1:3" ht="15" thickBot="1" x14ac:dyDescent="0.4">
      <c r="A116" s="89" t="s">
        <v>132</v>
      </c>
      <c r="B116" s="151">
        <f>C9</f>
        <v>0.48</v>
      </c>
    </row>
    <row r="117" spans="1:3" ht="15" thickBot="1" x14ac:dyDescent="0.4">
      <c r="A117" s="46" t="s">
        <v>147</v>
      </c>
      <c r="B117" s="152">
        <f>B115*B116</f>
        <v>393132.34329599998</v>
      </c>
    </row>
  </sheetData>
  <mergeCells count="3">
    <mergeCell ref="A87:B87"/>
    <mergeCell ref="A99:B99"/>
    <mergeCell ref="A108:B10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A034E-E00E-4577-9F9A-AC813A992357}">
  <dimension ref="A2:M207"/>
  <sheetViews>
    <sheetView workbookViewId="0">
      <selection activeCell="K7" sqref="K7"/>
    </sheetView>
  </sheetViews>
  <sheetFormatPr defaultRowHeight="14.5" x14ac:dyDescent="0.35"/>
  <cols>
    <col min="1" max="1" width="12.90625" customWidth="1"/>
    <col min="2" max="2" width="14.08984375" customWidth="1"/>
    <col min="3" max="3" width="13.08984375" customWidth="1"/>
    <col min="4" max="4" width="13.54296875" customWidth="1"/>
    <col min="5" max="5" width="13.6328125" customWidth="1"/>
    <col min="6" max="6" width="16.36328125" customWidth="1"/>
    <col min="7" max="7" width="10.36328125" customWidth="1"/>
    <col min="9" max="9" width="13.453125" customWidth="1"/>
    <col min="10" max="10" width="10.54296875" customWidth="1"/>
    <col min="11" max="11" width="13.36328125" customWidth="1"/>
    <col min="12" max="12" width="13.90625" customWidth="1"/>
    <col min="13" max="13" width="12.81640625" customWidth="1"/>
  </cols>
  <sheetData>
    <row r="2" spans="1:13" x14ac:dyDescent="0.35">
      <c r="A2" s="126" t="s">
        <v>116</v>
      </c>
      <c r="B2" s="126"/>
      <c r="C2" s="133">
        <f>ProForma!F16</f>
        <v>4840000</v>
      </c>
    </row>
    <row r="3" spans="1:13" x14ac:dyDescent="0.35">
      <c r="A3" s="126"/>
      <c r="B3" s="126" t="s">
        <v>117</v>
      </c>
      <c r="C3" s="126">
        <f>ProForma!F22</f>
        <v>180</v>
      </c>
    </row>
    <row r="4" spans="1:13" ht="15" thickBot="1" x14ac:dyDescent="0.4">
      <c r="A4" s="126"/>
      <c r="B4" s="126" t="s">
        <v>84</v>
      </c>
      <c r="C4" s="126">
        <f>ProForma!F25</f>
        <v>3.9197214566868421E-3</v>
      </c>
    </row>
    <row r="5" spans="1:13" x14ac:dyDescent="0.35">
      <c r="A5" s="126"/>
      <c r="B5" s="126" t="s">
        <v>118</v>
      </c>
      <c r="C5" s="134">
        <f>ProForma!F27</f>
        <v>37532</v>
      </c>
      <c r="H5" s="160" t="s">
        <v>127</v>
      </c>
      <c r="I5" s="161"/>
      <c r="J5" s="161"/>
      <c r="K5" s="161"/>
      <c r="L5" s="161"/>
      <c r="M5" s="162"/>
    </row>
    <row r="6" spans="1:13" x14ac:dyDescent="0.35">
      <c r="A6" s="126" t="s">
        <v>119</v>
      </c>
      <c r="B6" s="126" t="s">
        <v>120</v>
      </c>
      <c r="C6" s="126" t="s">
        <v>121</v>
      </c>
      <c r="D6" s="126" t="s">
        <v>122</v>
      </c>
      <c r="E6" s="126" t="s">
        <v>123</v>
      </c>
      <c r="F6" s="126" t="s">
        <v>124</v>
      </c>
      <c r="H6" s="138"/>
      <c r="I6" s="135" t="s">
        <v>125</v>
      </c>
      <c r="J6" s="135" t="s">
        <v>121</v>
      </c>
      <c r="K6" s="135" t="s">
        <v>126</v>
      </c>
      <c r="L6" s="135" t="s">
        <v>122</v>
      </c>
      <c r="M6" s="139" t="s">
        <v>123</v>
      </c>
    </row>
    <row r="7" spans="1:13" x14ac:dyDescent="0.35">
      <c r="A7" s="1">
        <v>1</v>
      </c>
      <c r="B7" s="4">
        <f>C2</f>
        <v>4840000</v>
      </c>
      <c r="C7" s="4">
        <f>C5</f>
        <v>37532</v>
      </c>
      <c r="D7" s="4">
        <f>B7*C4</f>
        <v>18971.451850364316</v>
      </c>
      <c r="E7" s="4">
        <f>C7-D7</f>
        <v>18560.548149635684</v>
      </c>
      <c r="F7" s="4">
        <f>B7-E7</f>
        <v>4821439.451850364</v>
      </c>
      <c r="H7" s="140" t="s">
        <v>85</v>
      </c>
      <c r="I7" s="136">
        <f>B7</f>
        <v>4840000</v>
      </c>
      <c r="J7" s="137">
        <f>C5</f>
        <v>37532</v>
      </c>
      <c r="K7" s="136">
        <f>F18</f>
        <v>4612408.484593601</v>
      </c>
      <c r="L7" s="136">
        <f>SUM(D7:D18)</f>
        <v>222792.48459360283</v>
      </c>
      <c r="M7" s="141">
        <f>SUM(E7:E18)</f>
        <v>227591.51540639717</v>
      </c>
    </row>
    <row r="8" spans="1:13" x14ac:dyDescent="0.35">
      <c r="A8" s="1">
        <v>2</v>
      </c>
      <c r="B8" s="4">
        <f>F7</f>
        <v>4821439.451850364</v>
      </c>
      <c r="C8" s="4">
        <f>$C$5</f>
        <v>37532</v>
      </c>
      <c r="D8" s="4">
        <f>B8*$C$4</f>
        <v>18898.699671534319</v>
      </c>
      <c r="E8" s="4">
        <f>C8-D8</f>
        <v>18633.300328465681</v>
      </c>
      <c r="F8" s="4">
        <f>B8-E8</f>
        <v>4802806.1515218979</v>
      </c>
      <c r="H8" s="140" t="s">
        <v>86</v>
      </c>
      <c r="I8" s="136">
        <f>B19</f>
        <v>4612408.484593601</v>
      </c>
      <c r="J8" s="137">
        <f>C5</f>
        <v>37532</v>
      </c>
      <c r="K8" s="136">
        <f>F30</f>
        <v>4373877.9963662419</v>
      </c>
      <c r="L8" s="136">
        <f>SUM(D19:D30)</f>
        <v>211853.51177264025</v>
      </c>
      <c r="M8" s="141">
        <f>SUM(E19:E30)</f>
        <v>238530.48822735975</v>
      </c>
    </row>
    <row r="9" spans="1:13" x14ac:dyDescent="0.35">
      <c r="A9" s="1">
        <v>3</v>
      </c>
      <c r="B9" s="4">
        <f t="shared" ref="B9:B48" si="0">F8</f>
        <v>4802806.1515218979</v>
      </c>
      <c r="C9" s="4">
        <f t="shared" ref="C9:C72" si="1">$C$5</f>
        <v>37532</v>
      </c>
      <c r="D9" s="4">
        <f t="shared" ref="D9:D48" si="2">B9*$C$4</f>
        <v>18825.66232442794</v>
      </c>
      <c r="E9" s="4">
        <f t="shared" ref="E9:E48" si="3">C9-D9</f>
        <v>18706.33767557206</v>
      </c>
      <c r="F9" s="4">
        <f t="shared" ref="F9:F48" si="4">B9-E9</f>
        <v>4784099.8138463255</v>
      </c>
      <c r="H9" s="140" t="s">
        <v>87</v>
      </c>
      <c r="I9" s="136">
        <f>B31</f>
        <v>4373877.9963662419</v>
      </c>
      <c r="J9" s="137">
        <f>C5</f>
        <v>37532</v>
      </c>
      <c r="K9" s="136">
        <f>F42</f>
        <v>4123882.7638445674</v>
      </c>
      <c r="L9" s="136">
        <f>SUM(D31:D42)</f>
        <v>200388.76747832523</v>
      </c>
      <c r="M9" s="141">
        <f>SUM(E31:E42)</f>
        <v>249995.2325216748</v>
      </c>
    </row>
    <row r="10" spans="1:13" x14ac:dyDescent="0.35">
      <c r="A10" s="1">
        <v>4</v>
      </c>
      <c r="B10" s="4">
        <f t="shared" si="0"/>
        <v>4784099.8138463255</v>
      </c>
      <c r="C10" s="4">
        <f t="shared" si="1"/>
        <v>37532</v>
      </c>
      <c r="D10" s="4">
        <f t="shared" si="2"/>
        <v>18752.338691264969</v>
      </c>
      <c r="E10" s="4">
        <f t="shared" si="3"/>
        <v>18779.661308735031</v>
      </c>
      <c r="F10" s="4">
        <f t="shared" si="4"/>
        <v>4765320.1525375908</v>
      </c>
      <c r="H10" s="140" t="s">
        <v>88</v>
      </c>
      <c r="I10" s="136">
        <f>B43</f>
        <v>4123882.7638445674</v>
      </c>
      <c r="J10" s="137">
        <f>C5</f>
        <v>37532</v>
      </c>
      <c r="K10" s="136">
        <f>F54</f>
        <v>3861871.7448422699</v>
      </c>
      <c r="L10" s="136">
        <f>SUM(D43:D54)</f>
        <v>188372.9809977017</v>
      </c>
      <c r="M10" s="141">
        <f>SUM(E43:E54)</f>
        <v>262011.01900229827</v>
      </c>
    </row>
    <row r="11" spans="1:13" ht="15" thickBot="1" x14ac:dyDescent="0.4">
      <c r="A11" s="1">
        <v>5</v>
      </c>
      <c r="B11" s="4">
        <f t="shared" si="0"/>
        <v>4765320.1525375908</v>
      </c>
      <c r="C11" s="4">
        <f t="shared" si="1"/>
        <v>37532</v>
      </c>
      <c r="D11" s="4">
        <f t="shared" si="2"/>
        <v>18678.727649883811</v>
      </c>
      <c r="E11" s="4">
        <f t="shared" si="3"/>
        <v>18853.272350116189</v>
      </c>
      <c r="F11" s="4">
        <f t="shared" si="4"/>
        <v>4746466.8801874742</v>
      </c>
      <c r="H11" s="142" t="s">
        <v>89</v>
      </c>
      <c r="I11" s="143">
        <f>B55</f>
        <v>3861871.7448422699</v>
      </c>
      <c r="J11" s="144">
        <f>C5</f>
        <v>37532</v>
      </c>
      <c r="K11" s="143">
        <f>F66</f>
        <v>3587267.4118469567</v>
      </c>
      <c r="L11" s="143">
        <f>SUM(D55:D66)</f>
        <v>175779.66700468687</v>
      </c>
      <c r="M11" s="145">
        <f>SUM(E55:E66)</f>
        <v>274604.3329953131</v>
      </c>
    </row>
    <row r="12" spans="1:13" x14ac:dyDescent="0.35">
      <c r="A12" s="1">
        <v>6</v>
      </c>
      <c r="B12" s="4">
        <f t="shared" si="0"/>
        <v>4746466.8801874742</v>
      </c>
      <c r="C12" s="4">
        <f t="shared" si="1"/>
        <v>37532</v>
      </c>
      <c r="D12" s="4">
        <f t="shared" si="2"/>
        <v>18604.828073724297</v>
      </c>
      <c r="E12" s="4">
        <f t="shared" si="3"/>
        <v>18927.171926275703</v>
      </c>
      <c r="F12" s="4">
        <f t="shared" si="4"/>
        <v>4727539.7082611984</v>
      </c>
    </row>
    <row r="13" spans="1:13" x14ac:dyDescent="0.35">
      <c r="A13" s="1">
        <v>7</v>
      </c>
      <c r="B13" s="4">
        <f t="shared" si="0"/>
        <v>4727539.7082611984</v>
      </c>
      <c r="C13" s="4">
        <f t="shared" si="1"/>
        <v>37532</v>
      </c>
      <c r="D13" s="4">
        <f t="shared" si="2"/>
        <v>18530.638831810473</v>
      </c>
      <c r="E13" s="4">
        <f t="shared" si="3"/>
        <v>19001.361168189527</v>
      </c>
      <c r="F13" s="4">
        <f t="shared" si="4"/>
        <v>4708538.3470930085</v>
      </c>
    </row>
    <row r="14" spans="1:13" x14ac:dyDescent="0.35">
      <c r="A14" s="1">
        <v>8</v>
      </c>
      <c r="B14" s="4">
        <f t="shared" si="0"/>
        <v>4708538.3470930085</v>
      </c>
      <c r="C14" s="4">
        <f t="shared" si="1"/>
        <v>37532</v>
      </c>
      <c r="D14" s="4">
        <f t="shared" si="2"/>
        <v>18456.158788733264</v>
      </c>
      <c r="E14" s="4">
        <f t="shared" si="3"/>
        <v>19075.841211266736</v>
      </c>
      <c r="F14" s="4">
        <f t="shared" si="4"/>
        <v>4689462.5058817416</v>
      </c>
    </row>
    <row r="15" spans="1:13" x14ac:dyDescent="0.35">
      <c r="A15" s="1">
        <v>9</v>
      </c>
      <c r="B15" s="4">
        <f t="shared" si="0"/>
        <v>4689462.5058817416</v>
      </c>
      <c r="C15" s="4">
        <f t="shared" si="1"/>
        <v>37532</v>
      </c>
      <c r="D15" s="4">
        <f t="shared" si="2"/>
        <v>18381.386804633108</v>
      </c>
      <c r="E15" s="4">
        <f t="shared" si="3"/>
        <v>19150.613195366892</v>
      </c>
      <c r="F15" s="4">
        <f t="shared" si="4"/>
        <v>4670311.8926863745</v>
      </c>
    </row>
    <row r="16" spans="1:13" x14ac:dyDescent="0.35">
      <c r="A16" s="1">
        <v>10</v>
      </c>
      <c r="B16" s="4">
        <f t="shared" si="0"/>
        <v>4670311.8926863745</v>
      </c>
      <c r="C16" s="4">
        <f t="shared" si="1"/>
        <v>37532</v>
      </c>
      <c r="D16" s="4">
        <f t="shared" si="2"/>
        <v>18306.321735182519</v>
      </c>
      <c r="E16" s="4">
        <f t="shared" si="3"/>
        <v>19225.678264817481</v>
      </c>
      <c r="F16" s="4">
        <f t="shared" si="4"/>
        <v>4651086.2144215573</v>
      </c>
    </row>
    <row r="17" spans="1:6" x14ac:dyDescent="0.35">
      <c r="A17" s="1">
        <v>11</v>
      </c>
      <c r="B17" s="4">
        <f t="shared" si="0"/>
        <v>4651086.2144215573</v>
      </c>
      <c r="C17" s="4">
        <f t="shared" si="1"/>
        <v>37532</v>
      </c>
      <c r="D17" s="4">
        <f t="shared" si="2"/>
        <v>18230.962431568558</v>
      </c>
      <c r="E17" s="4">
        <f t="shared" si="3"/>
        <v>19301.037568431442</v>
      </c>
      <c r="F17" s="4">
        <f t="shared" si="4"/>
        <v>4631785.1768531259</v>
      </c>
    </row>
    <row r="18" spans="1:6" x14ac:dyDescent="0.35">
      <c r="A18" s="1">
        <v>12</v>
      </c>
      <c r="B18" s="4">
        <f t="shared" si="0"/>
        <v>4631785.1768531259</v>
      </c>
      <c r="C18" s="4">
        <f t="shared" si="1"/>
        <v>37532</v>
      </c>
      <c r="D18" s="4">
        <f t="shared" si="2"/>
        <v>18155.307740475258</v>
      </c>
      <c r="E18" s="4">
        <f t="shared" si="3"/>
        <v>19376.692259524742</v>
      </c>
      <c r="F18" s="4">
        <f t="shared" si="4"/>
        <v>4612408.484593601</v>
      </c>
    </row>
    <row r="19" spans="1:6" x14ac:dyDescent="0.35">
      <c r="A19" s="1">
        <v>13</v>
      </c>
      <c r="B19" s="4">
        <f t="shared" si="0"/>
        <v>4612408.484593601</v>
      </c>
      <c r="C19" s="4">
        <f t="shared" si="1"/>
        <v>37532</v>
      </c>
      <c r="D19" s="4">
        <f t="shared" si="2"/>
        <v>18079.356504065981</v>
      </c>
      <c r="E19" s="4">
        <f t="shared" si="3"/>
        <v>19452.643495934019</v>
      </c>
      <c r="F19" s="4">
        <f t="shared" si="4"/>
        <v>4592955.8410976669</v>
      </c>
    </row>
    <row r="20" spans="1:6" x14ac:dyDescent="0.35">
      <c r="A20" s="1">
        <v>14</v>
      </c>
      <c r="B20" s="4">
        <f t="shared" si="0"/>
        <v>4592955.8410976669</v>
      </c>
      <c r="C20" s="4">
        <f t="shared" si="1"/>
        <v>37532</v>
      </c>
      <c r="D20" s="4">
        <f t="shared" si="2"/>
        <v>18003.107559965687</v>
      </c>
      <c r="E20" s="4">
        <f t="shared" si="3"/>
        <v>19528.892440034313</v>
      </c>
      <c r="F20" s="4">
        <f t="shared" si="4"/>
        <v>4573426.9486576328</v>
      </c>
    </row>
    <row r="21" spans="1:6" x14ac:dyDescent="0.35">
      <c r="A21" s="1">
        <v>15</v>
      </c>
      <c r="B21" s="4">
        <f t="shared" si="0"/>
        <v>4573426.9486576328</v>
      </c>
      <c r="C21" s="4">
        <f t="shared" si="1"/>
        <v>37532</v>
      </c>
      <c r="D21" s="4">
        <f t="shared" si="2"/>
        <v>17926.559741243156</v>
      </c>
      <c r="E21" s="4">
        <f t="shared" si="3"/>
        <v>19605.440258756844</v>
      </c>
      <c r="F21" s="4">
        <f t="shared" si="4"/>
        <v>4553821.5083988756</v>
      </c>
    </row>
    <row r="22" spans="1:6" x14ac:dyDescent="0.35">
      <c r="A22" s="1">
        <v>16</v>
      </c>
      <c r="B22" s="4">
        <f t="shared" si="0"/>
        <v>4553821.5083988756</v>
      </c>
      <c r="C22" s="4">
        <f t="shared" si="1"/>
        <v>37532</v>
      </c>
      <c r="D22" s="4">
        <f t="shared" si="2"/>
        <v>17849.711876393114</v>
      </c>
      <c r="E22" s="4">
        <f t="shared" si="3"/>
        <v>19682.288123606886</v>
      </c>
      <c r="F22" s="4">
        <f t="shared" si="4"/>
        <v>4534139.2202752689</v>
      </c>
    </row>
    <row r="23" spans="1:6" x14ac:dyDescent="0.35">
      <c r="A23" s="1">
        <v>17</v>
      </c>
      <c r="B23" s="4">
        <f t="shared" si="0"/>
        <v>4534139.2202752689</v>
      </c>
      <c r="C23" s="4">
        <f t="shared" si="1"/>
        <v>37532</v>
      </c>
      <c r="D23" s="4">
        <f t="shared" si="2"/>
        <v>17772.562789318319</v>
      </c>
      <c r="E23" s="4">
        <f t="shared" si="3"/>
        <v>19759.437210681681</v>
      </c>
      <c r="F23" s="4">
        <f t="shared" si="4"/>
        <v>4514379.783064587</v>
      </c>
    </row>
    <row r="24" spans="1:6" x14ac:dyDescent="0.35">
      <c r="A24" s="1">
        <v>18</v>
      </c>
      <c r="B24" s="4">
        <f t="shared" si="0"/>
        <v>4514379.783064587</v>
      </c>
      <c r="C24" s="4">
        <f t="shared" si="1"/>
        <v>37532</v>
      </c>
      <c r="D24" s="4">
        <f t="shared" si="2"/>
        <v>17695.111299311553</v>
      </c>
      <c r="E24" s="4">
        <f t="shared" si="3"/>
        <v>19836.888700688447</v>
      </c>
      <c r="F24" s="4">
        <f t="shared" si="4"/>
        <v>4494542.8943638988</v>
      </c>
    </row>
    <row r="25" spans="1:6" x14ac:dyDescent="0.35">
      <c r="A25" s="1">
        <v>19</v>
      </c>
      <c r="B25" s="4">
        <f t="shared" si="0"/>
        <v>4494542.8943638988</v>
      </c>
      <c r="C25" s="4">
        <f t="shared" si="1"/>
        <v>37532</v>
      </c>
      <c r="D25" s="4">
        <f t="shared" si="2"/>
        <v>17617.356221037557</v>
      </c>
      <c r="E25" s="4">
        <f t="shared" si="3"/>
        <v>19914.643778962443</v>
      </c>
      <c r="F25" s="4">
        <f t="shared" si="4"/>
        <v>4474628.2505849367</v>
      </c>
    </row>
    <row r="26" spans="1:6" x14ac:dyDescent="0.35">
      <c r="A26" s="1">
        <v>20</v>
      </c>
      <c r="B26" s="4">
        <f t="shared" si="0"/>
        <v>4474628.2505849367</v>
      </c>
      <c r="C26" s="4">
        <f t="shared" si="1"/>
        <v>37532</v>
      </c>
      <c r="D26" s="4">
        <f t="shared" si="2"/>
        <v>17539.296364514885</v>
      </c>
      <c r="E26" s="4">
        <f t="shared" si="3"/>
        <v>19992.703635485115</v>
      </c>
      <c r="F26" s="4">
        <f t="shared" si="4"/>
        <v>4454635.5469494518</v>
      </c>
    </row>
    <row r="27" spans="1:6" x14ac:dyDescent="0.35">
      <c r="A27" s="1">
        <v>21</v>
      </c>
      <c r="B27" s="4">
        <f t="shared" si="0"/>
        <v>4454635.5469494518</v>
      </c>
      <c r="C27" s="4">
        <f t="shared" si="1"/>
        <v>37532</v>
      </c>
      <c r="D27" s="4">
        <f t="shared" si="2"/>
        <v>17460.930535097694</v>
      </c>
      <c r="E27" s="4">
        <f t="shared" si="3"/>
        <v>20071.069464902306</v>
      </c>
      <c r="F27" s="4">
        <f t="shared" si="4"/>
        <v>4434564.4774845494</v>
      </c>
    </row>
    <row r="28" spans="1:6" x14ac:dyDescent="0.35">
      <c r="A28" s="1">
        <v>22</v>
      </c>
      <c r="B28" s="4">
        <f t="shared" si="0"/>
        <v>4434564.4774845494</v>
      </c>
      <c r="C28" s="4">
        <f t="shared" si="1"/>
        <v>37532</v>
      </c>
      <c r="D28" s="4">
        <f t="shared" si="2"/>
        <v>17382.257533457461</v>
      </c>
      <c r="E28" s="4">
        <f t="shared" si="3"/>
        <v>20149.742466542539</v>
      </c>
      <c r="F28" s="4">
        <f t="shared" si="4"/>
        <v>4414414.7350180065</v>
      </c>
    </row>
    <row r="29" spans="1:6" x14ac:dyDescent="0.35">
      <c r="A29" s="1">
        <v>23</v>
      </c>
      <c r="B29" s="4">
        <f t="shared" si="0"/>
        <v>4414414.7350180065</v>
      </c>
      <c r="C29" s="4">
        <f t="shared" si="1"/>
        <v>37532</v>
      </c>
      <c r="D29" s="4">
        <f t="shared" si="2"/>
        <v>17303.276155564639</v>
      </c>
      <c r="E29" s="4">
        <f t="shared" si="3"/>
        <v>20228.723844435361</v>
      </c>
      <c r="F29" s="4">
        <f t="shared" si="4"/>
        <v>4394186.0111735715</v>
      </c>
    </row>
    <row r="30" spans="1:6" x14ac:dyDescent="0.35">
      <c r="A30" s="1">
        <v>24</v>
      </c>
      <c r="B30" s="4">
        <f t="shared" si="0"/>
        <v>4394186.0111735715</v>
      </c>
      <c r="C30" s="4">
        <f t="shared" si="1"/>
        <v>37532</v>
      </c>
      <c r="D30" s="4">
        <f t="shared" si="2"/>
        <v>17223.985192670218</v>
      </c>
      <c r="E30" s="4">
        <f t="shared" si="3"/>
        <v>20308.014807329782</v>
      </c>
      <c r="F30" s="4">
        <f t="shared" si="4"/>
        <v>4373877.9963662419</v>
      </c>
    </row>
    <row r="31" spans="1:6" x14ac:dyDescent="0.35">
      <c r="A31" s="1">
        <v>25</v>
      </c>
      <c r="B31" s="4">
        <f t="shared" si="0"/>
        <v>4373877.9963662419</v>
      </c>
      <c r="C31" s="4">
        <f t="shared" si="1"/>
        <v>37532</v>
      </c>
      <c r="D31" s="4">
        <f t="shared" si="2"/>
        <v>17144.383431287213</v>
      </c>
      <c r="E31" s="4">
        <f t="shared" si="3"/>
        <v>20387.616568712787</v>
      </c>
      <c r="F31" s="4">
        <f t="shared" si="4"/>
        <v>4353490.3797975294</v>
      </c>
    </row>
    <row r="32" spans="1:6" x14ac:dyDescent="0.35">
      <c r="A32" s="1">
        <v>26</v>
      </c>
      <c r="B32" s="4">
        <f t="shared" si="0"/>
        <v>4353490.3797975294</v>
      </c>
      <c r="C32" s="4">
        <f t="shared" si="1"/>
        <v>37532</v>
      </c>
      <c r="D32" s="4">
        <f t="shared" si="2"/>
        <v>17064.469653172127</v>
      </c>
      <c r="E32" s="4">
        <f t="shared" si="3"/>
        <v>20467.530346827873</v>
      </c>
      <c r="F32" s="4">
        <f t="shared" si="4"/>
        <v>4333022.8494507018</v>
      </c>
    </row>
    <row r="33" spans="1:6" x14ac:dyDescent="0.35">
      <c r="A33" s="1">
        <v>27</v>
      </c>
      <c r="B33" s="4">
        <f t="shared" si="0"/>
        <v>4333022.8494507018</v>
      </c>
      <c r="C33" s="4">
        <f t="shared" si="1"/>
        <v>37532</v>
      </c>
      <c r="D33" s="4">
        <f t="shared" si="2"/>
        <v>16984.242635306276</v>
      </c>
      <c r="E33" s="4">
        <f t="shared" si="3"/>
        <v>20547.757364693724</v>
      </c>
      <c r="F33" s="4">
        <f t="shared" si="4"/>
        <v>4312475.0920860078</v>
      </c>
    </row>
    <row r="34" spans="1:6" x14ac:dyDescent="0.35">
      <c r="A34" s="1">
        <v>28</v>
      </c>
      <c r="B34" s="4">
        <f t="shared" si="0"/>
        <v>4312475.0920860078</v>
      </c>
      <c r="C34" s="4">
        <f t="shared" si="1"/>
        <v>37532</v>
      </c>
      <c r="D34" s="4">
        <f t="shared" si="2"/>
        <v>16903.701149877092</v>
      </c>
      <c r="E34" s="4">
        <f t="shared" si="3"/>
        <v>20628.298850122908</v>
      </c>
      <c r="F34" s="4">
        <f t="shared" si="4"/>
        <v>4291846.793235885</v>
      </c>
    </row>
    <row r="35" spans="1:6" x14ac:dyDescent="0.35">
      <c r="A35" s="1">
        <v>29</v>
      </c>
      <c r="B35" s="4">
        <f t="shared" si="0"/>
        <v>4291846.793235885</v>
      </c>
      <c r="C35" s="4">
        <f t="shared" si="1"/>
        <v>37532</v>
      </c>
      <c r="D35" s="4">
        <f t="shared" si="2"/>
        <v>16822.843964259315</v>
      </c>
      <c r="E35" s="4">
        <f t="shared" si="3"/>
        <v>20709.156035740685</v>
      </c>
      <c r="F35" s="4">
        <f t="shared" si="4"/>
        <v>4271137.6372001441</v>
      </c>
    </row>
    <row r="36" spans="1:6" x14ac:dyDescent="0.35">
      <c r="A36" s="1">
        <v>30</v>
      </c>
      <c r="B36" s="4">
        <f t="shared" si="0"/>
        <v>4271137.6372001441</v>
      </c>
      <c r="C36" s="4">
        <f t="shared" si="1"/>
        <v>37532</v>
      </c>
      <c r="D36" s="4">
        <f t="shared" si="2"/>
        <v>16741.669840996146</v>
      </c>
      <c r="E36" s="4">
        <f t="shared" si="3"/>
        <v>20790.330159003854</v>
      </c>
      <c r="F36" s="4">
        <f t="shared" si="4"/>
        <v>4250347.3070411403</v>
      </c>
    </row>
    <row r="37" spans="1:6" x14ac:dyDescent="0.35">
      <c r="A37" s="1">
        <v>31</v>
      </c>
      <c r="B37" s="4">
        <f t="shared" si="0"/>
        <v>4250347.3070411403</v>
      </c>
      <c r="C37" s="4">
        <f t="shared" si="1"/>
        <v>37532</v>
      </c>
      <c r="D37" s="4">
        <f t="shared" si="2"/>
        <v>16660.177537780295</v>
      </c>
      <c r="E37" s="4">
        <f t="shared" si="3"/>
        <v>20871.822462219705</v>
      </c>
      <c r="F37" s="4">
        <f t="shared" si="4"/>
        <v>4229475.4845789205</v>
      </c>
    </row>
    <row r="38" spans="1:6" x14ac:dyDescent="0.35">
      <c r="A38" s="1">
        <v>32</v>
      </c>
      <c r="B38" s="4">
        <f t="shared" si="0"/>
        <v>4229475.4845789205</v>
      </c>
      <c r="C38" s="4">
        <f t="shared" si="1"/>
        <v>37532</v>
      </c>
      <c r="D38" s="4">
        <f t="shared" si="2"/>
        <v>16578.365807434973</v>
      </c>
      <c r="E38" s="4">
        <f t="shared" si="3"/>
        <v>20953.634192565027</v>
      </c>
      <c r="F38" s="4">
        <f t="shared" si="4"/>
        <v>4208521.8503863551</v>
      </c>
    </row>
    <row r="39" spans="1:6" x14ac:dyDescent="0.35">
      <c r="A39" s="1">
        <v>33</v>
      </c>
      <c r="B39" s="4">
        <f t="shared" si="0"/>
        <v>4208521.8503863551</v>
      </c>
      <c r="C39" s="4">
        <f t="shared" si="1"/>
        <v>37532</v>
      </c>
      <c r="D39" s="4">
        <f t="shared" si="2"/>
        <v>16496.233397894808</v>
      </c>
      <c r="E39" s="4">
        <f t="shared" si="3"/>
        <v>21035.766602105192</v>
      </c>
      <c r="F39" s="4">
        <f t="shared" si="4"/>
        <v>4187486.0837842501</v>
      </c>
    </row>
    <row r="40" spans="1:6" x14ac:dyDescent="0.35">
      <c r="A40" s="1">
        <v>34</v>
      </c>
      <c r="B40" s="4">
        <f t="shared" si="0"/>
        <v>4187486.0837842501</v>
      </c>
      <c r="C40" s="4">
        <f t="shared" si="1"/>
        <v>37532</v>
      </c>
      <c r="D40" s="4">
        <f t="shared" si="2"/>
        <v>16413.779052186681</v>
      </c>
      <c r="E40" s="4">
        <f t="shared" si="3"/>
        <v>21118.220947813319</v>
      </c>
      <c r="F40" s="4">
        <f t="shared" si="4"/>
        <v>4166367.8628364368</v>
      </c>
    </row>
    <row r="41" spans="1:6" x14ac:dyDescent="0.35">
      <c r="A41" s="1">
        <v>35</v>
      </c>
      <c r="B41" s="4">
        <f t="shared" si="0"/>
        <v>4166367.8628364368</v>
      </c>
      <c r="C41" s="4">
        <f t="shared" si="1"/>
        <v>37532</v>
      </c>
      <c r="D41" s="4">
        <f t="shared" si="2"/>
        <v>16331.001508410483</v>
      </c>
      <c r="E41" s="4">
        <f t="shared" si="3"/>
        <v>21200.998491589518</v>
      </c>
      <c r="F41" s="4">
        <f t="shared" si="4"/>
        <v>4145166.8643448474</v>
      </c>
    </row>
    <row r="42" spans="1:6" x14ac:dyDescent="0.35">
      <c r="A42" s="1">
        <v>36</v>
      </c>
      <c r="B42" s="4">
        <f t="shared" si="0"/>
        <v>4145166.8643448474</v>
      </c>
      <c r="C42" s="4">
        <f t="shared" si="1"/>
        <v>37532</v>
      </c>
      <c r="D42" s="4">
        <f t="shared" si="2"/>
        <v>16247.899499719815</v>
      </c>
      <c r="E42" s="4">
        <f t="shared" si="3"/>
        <v>21284.100500280183</v>
      </c>
      <c r="F42" s="4">
        <f t="shared" si="4"/>
        <v>4123882.7638445674</v>
      </c>
    </row>
    <row r="43" spans="1:6" x14ac:dyDescent="0.35">
      <c r="A43" s="1">
        <v>37</v>
      </c>
      <c r="B43" s="4">
        <f t="shared" si="0"/>
        <v>4123882.7638445674</v>
      </c>
      <c r="C43" s="4">
        <f t="shared" si="1"/>
        <v>37532</v>
      </c>
      <c r="D43" s="4">
        <f t="shared" si="2"/>
        <v>16164.471754302587</v>
      </c>
      <c r="E43" s="4">
        <f t="shared" si="3"/>
        <v>21367.528245697413</v>
      </c>
      <c r="F43" s="4">
        <f t="shared" si="4"/>
        <v>4102515.2355988701</v>
      </c>
    </row>
    <row r="44" spans="1:6" x14ac:dyDescent="0.35">
      <c r="A44" s="1">
        <v>38</v>
      </c>
      <c r="B44" s="4">
        <f t="shared" si="0"/>
        <v>4102515.2355988701</v>
      </c>
      <c r="C44" s="4">
        <f t="shared" si="1"/>
        <v>37532</v>
      </c>
      <c r="D44" s="4">
        <f t="shared" si="2"/>
        <v>16080.716995361567</v>
      </c>
      <c r="E44" s="4">
        <f t="shared" si="3"/>
        <v>21451.283004638433</v>
      </c>
      <c r="F44" s="4">
        <f t="shared" si="4"/>
        <v>4081063.9525942318</v>
      </c>
    </row>
    <row r="45" spans="1:6" x14ac:dyDescent="0.35">
      <c r="A45" s="1">
        <v>39</v>
      </c>
      <c r="B45" s="4">
        <f t="shared" si="0"/>
        <v>4081063.9525942318</v>
      </c>
      <c r="C45" s="4">
        <f t="shared" si="1"/>
        <v>37532</v>
      </c>
      <c r="D45" s="4">
        <f t="shared" si="2"/>
        <v>15996.633941094824</v>
      </c>
      <c r="E45" s="4">
        <f t="shared" si="3"/>
        <v>21535.366058905176</v>
      </c>
      <c r="F45" s="4">
        <f t="shared" si="4"/>
        <v>4059528.5865353267</v>
      </c>
    </row>
    <row r="46" spans="1:6" x14ac:dyDescent="0.35">
      <c r="A46" s="1">
        <v>40</v>
      </c>
      <c r="B46" s="4">
        <f t="shared" si="0"/>
        <v>4059528.5865353267</v>
      </c>
      <c r="C46" s="4">
        <f t="shared" si="1"/>
        <v>37532</v>
      </c>
      <c r="D46" s="4">
        <f t="shared" si="2"/>
        <v>15912.221304676128</v>
      </c>
      <c r="E46" s="4">
        <f t="shared" si="3"/>
        <v>21619.778695323872</v>
      </c>
      <c r="F46" s="4">
        <f t="shared" si="4"/>
        <v>4037908.8078400027</v>
      </c>
    </row>
    <row r="47" spans="1:6" x14ac:dyDescent="0.35">
      <c r="A47" s="1">
        <v>41</v>
      </c>
      <c r="B47" s="4">
        <f t="shared" si="0"/>
        <v>4037908.8078400027</v>
      </c>
      <c r="C47" s="4">
        <f t="shared" si="1"/>
        <v>37532</v>
      </c>
      <c r="D47" s="4">
        <f t="shared" si="2"/>
        <v>15827.477794235245</v>
      </c>
      <c r="E47" s="4">
        <f t="shared" si="3"/>
        <v>21704.522205764755</v>
      </c>
      <c r="F47" s="4">
        <f t="shared" si="4"/>
        <v>4016204.2856342378</v>
      </c>
    </row>
    <row r="48" spans="1:6" x14ac:dyDescent="0.35">
      <c r="A48" s="1">
        <v>42</v>
      </c>
      <c r="B48" s="4">
        <f t="shared" si="0"/>
        <v>4016204.2856342378</v>
      </c>
      <c r="C48" s="4">
        <f t="shared" si="1"/>
        <v>37532</v>
      </c>
      <c r="D48" s="4">
        <f t="shared" si="2"/>
        <v>15742.402112838174</v>
      </c>
      <c r="E48" s="4">
        <f t="shared" si="3"/>
        <v>21789.597887161828</v>
      </c>
      <c r="F48" s="4">
        <f t="shared" si="4"/>
        <v>3994414.6877470762</v>
      </c>
    </row>
    <row r="49" spans="1:6" x14ac:dyDescent="0.35">
      <c r="A49" s="1">
        <v>43</v>
      </c>
      <c r="B49" s="4">
        <f t="shared" ref="B49:B112" si="5">F48</f>
        <v>3994414.6877470762</v>
      </c>
      <c r="C49" s="4">
        <f t="shared" si="1"/>
        <v>37532</v>
      </c>
      <c r="D49" s="4">
        <f t="shared" ref="D49:D112" si="6">B49*$C$4</f>
        <v>15656.992958467286</v>
      </c>
      <c r="E49" s="4">
        <f t="shared" ref="E49:E112" si="7">C49-D49</f>
        <v>21875.007041532714</v>
      </c>
      <c r="F49" s="4">
        <f t="shared" ref="F49:F112" si="8">B49-E49</f>
        <v>3972539.6807055436</v>
      </c>
    </row>
    <row r="50" spans="1:6" x14ac:dyDescent="0.35">
      <c r="A50" s="1">
        <v>44</v>
      </c>
      <c r="B50" s="4">
        <f t="shared" si="5"/>
        <v>3972539.6807055436</v>
      </c>
      <c r="C50" s="4">
        <f t="shared" si="1"/>
        <v>37532</v>
      </c>
      <c r="D50" s="4">
        <f t="shared" si="6"/>
        <v>15571.249024001416</v>
      </c>
      <c r="E50" s="4">
        <f t="shared" si="7"/>
        <v>21960.750975998584</v>
      </c>
      <c r="F50" s="4">
        <f t="shared" si="8"/>
        <v>3950578.929729545</v>
      </c>
    </row>
    <row r="51" spans="1:6" x14ac:dyDescent="0.35">
      <c r="A51" s="1">
        <v>45</v>
      </c>
      <c r="B51" s="4">
        <f t="shared" si="5"/>
        <v>3950578.929729545</v>
      </c>
      <c r="C51" s="4">
        <f t="shared" si="1"/>
        <v>37532</v>
      </c>
      <c r="D51" s="4">
        <f t="shared" si="6"/>
        <v>15485.168997195839</v>
      </c>
      <c r="E51" s="4">
        <f t="shared" si="7"/>
        <v>22046.83100280416</v>
      </c>
      <c r="F51" s="4">
        <f t="shared" si="8"/>
        <v>3928532.098726741</v>
      </c>
    </row>
    <row r="52" spans="1:6" x14ac:dyDescent="0.35">
      <c r="A52" s="1">
        <v>46</v>
      </c>
      <c r="B52" s="4">
        <f t="shared" si="5"/>
        <v>3928532.098726741</v>
      </c>
      <c r="C52" s="4">
        <f t="shared" si="1"/>
        <v>37532</v>
      </c>
      <c r="D52" s="4">
        <f t="shared" si="6"/>
        <v>15398.751560662198</v>
      </c>
      <c r="E52" s="4">
        <f t="shared" si="7"/>
        <v>22133.248439337804</v>
      </c>
      <c r="F52" s="4">
        <f t="shared" si="8"/>
        <v>3906398.8502874034</v>
      </c>
    </row>
    <row r="53" spans="1:6" x14ac:dyDescent="0.35">
      <c r="A53" s="1">
        <v>47</v>
      </c>
      <c r="B53" s="4">
        <f t="shared" si="5"/>
        <v>3906398.8502874034</v>
      </c>
      <c r="C53" s="4">
        <f t="shared" si="1"/>
        <v>37532</v>
      </c>
      <c r="D53" s="4">
        <f t="shared" si="6"/>
        <v>15311.995391848346</v>
      </c>
      <c r="E53" s="4">
        <f t="shared" si="7"/>
        <v>22220.004608151656</v>
      </c>
      <c r="F53" s="4">
        <f t="shared" si="8"/>
        <v>3884178.8456792519</v>
      </c>
    </row>
    <row r="54" spans="1:6" x14ac:dyDescent="0.35">
      <c r="A54" s="1">
        <v>48</v>
      </c>
      <c r="B54" s="4">
        <f t="shared" si="5"/>
        <v>3884178.8456792519</v>
      </c>
      <c r="C54" s="4">
        <f t="shared" si="1"/>
        <v>37532</v>
      </c>
      <c r="D54" s="4">
        <f t="shared" si="6"/>
        <v>15224.899163018094</v>
      </c>
      <c r="E54" s="4">
        <f t="shared" si="7"/>
        <v>22307.100836981906</v>
      </c>
      <c r="F54" s="4">
        <f t="shared" si="8"/>
        <v>3861871.7448422699</v>
      </c>
    </row>
    <row r="55" spans="1:6" x14ac:dyDescent="0.35">
      <c r="A55" s="1">
        <v>49</v>
      </c>
      <c r="B55" s="4">
        <f t="shared" si="5"/>
        <v>3861871.7448422699</v>
      </c>
      <c r="C55" s="4">
        <f t="shared" si="1"/>
        <v>37532</v>
      </c>
      <c r="D55" s="4">
        <f t="shared" si="6"/>
        <v>15137.461541230899</v>
      </c>
      <c r="E55" s="4">
        <f t="shared" si="7"/>
        <v>22394.538458769101</v>
      </c>
      <c r="F55" s="4">
        <f t="shared" si="8"/>
        <v>3839477.2063835007</v>
      </c>
    </row>
    <row r="56" spans="1:6" x14ac:dyDescent="0.35">
      <c r="A56" s="1">
        <v>50</v>
      </c>
      <c r="B56" s="4">
        <f t="shared" si="5"/>
        <v>3839477.2063835007</v>
      </c>
      <c r="C56" s="4">
        <f t="shared" si="1"/>
        <v>37532</v>
      </c>
      <c r="D56" s="4">
        <f t="shared" si="6"/>
        <v>15049.681188321463</v>
      </c>
      <c r="E56" s="4">
        <f t="shared" si="7"/>
        <v>22482.318811678539</v>
      </c>
      <c r="F56" s="4">
        <f t="shared" si="8"/>
        <v>3816994.8875718224</v>
      </c>
    </row>
    <row r="57" spans="1:6" x14ac:dyDescent="0.35">
      <c r="A57" s="1">
        <v>51</v>
      </c>
      <c r="B57" s="4">
        <f t="shared" si="5"/>
        <v>3816994.8875718224</v>
      </c>
      <c r="C57" s="4">
        <f t="shared" si="1"/>
        <v>37532</v>
      </c>
      <c r="D57" s="4">
        <f t="shared" si="6"/>
        <v>14961.556760879253</v>
      </c>
      <c r="E57" s="4">
        <f t="shared" si="7"/>
        <v>22570.443239120745</v>
      </c>
      <c r="F57" s="4">
        <f t="shared" si="8"/>
        <v>3794424.4443327016</v>
      </c>
    </row>
    <row r="58" spans="1:6" x14ac:dyDescent="0.35">
      <c r="A58" s="1">
        <v>52</v>
      </c>
      <c r="B58" s="4">
        <f t="shared" si="5"/>
        <v>3794424.4443327016</v>
      </c>
      <c r="C58" s="4">
        <f t="shared" si="1"/>
        <v>37532</v>
      </c>
      <c r="D58" s="4">
        <f t="shared" si="6"/>
        <v>14873.086910227939</v>
      </c>
      <c r="E58" s="4">
        <f t="shared" si="7"/>
        <v>22658.913089772061</v>
      </c>
      <c r="F58" s="4">
        <f t="shared" si="8"/>
        <v>3771765.5312429294</v>
      </c>
    </row>
    <row r="59" spans="1:6" x14ac:dyDescent="0.35">
      <c r="A59" s="1">
        <v>53</v>
      </c>
      <c r="B59" s="4">
        <f t="shared" si="5"/>
        <v>3771765.5312429294</v>
      </c>
      <c r="C59" s="4">
        <f t="shared" si="1"/>
        <v>37532</v>
      </c>
      <c r="D59" s="4">
        <f t="shared" si="6"/>
        <v>14784.270282404756</v>
      </c>
      <c r="E59" s="4">
        <f t="shared" si="7"/>
        <v>22747.729717595244</v>
      </c>
      <c r="F59" s="4">
        <f t="shared" si="8"/>
        <v>3749017.8015253344</v>
      </c>
    </row>
    <row r="60" spans="1:6" x14ac:dyDescent="0.35">
      <c r="A60" s="1">
        <v>54</v>
      </c>
      <c r="B60" s="4">
        <f t="shared" si="5"/>
        <v>3749017.8015253344</v>
      </c>
      <c r="C60" s="4">
        <f t="shared" si="1"/>
        <v>37532</v>
      </c>
      <c r="D60" s="4">
        <f t="shared" si="6"/>
        <v>14695.105518139786</v>
      </c>
      <c r="E60" s="4">
        <f t="shared" si="7"/>
        <v>22836.894481860214</v>
      </c>
      <c r="F60" s="4">
        <f t="shared" si="8"/>
        <v>3726180.9070434743</v>
      </c>
    </row>
    <row r="61" spans="1:6" x14ac:dyDescent="0.35">
      <c r="A61" s="1">
        <v>55</v>
      </c>
      <c r="B61" s="4">
        <f t="shared" si="5"/>
        <v>3726180.9070434743</v>
      </c>
      <c r="C61" s="4">
        <f t="shared" si="1"/>
        <v>37532</v>
      </c>
      <c r="D61" s="4">
        <f t="shared" si="6"/>
        <v>14605.591252835145</v>
      </c>
      <c r="E61" s="4">
        <f t="shared" si="7"/>
        <v>22926.408747164853</v>
      </c>
      <c r="F61" s="4">
        <f t="shared" si="8"/>
        <v>3703254.4982963093</v>
      </c>
    </row>
    <row r="62" spans="1:6" x14ac:dyDescent="0.35">
      <c r="A62" s="1">
        <v>56</v>
      </c>
      <c r="B62" s="4">
        <f t="shared" si="5"/>
        <v>3703254.4982963093</v>
      </c>
      <c r="C62" s="4">
        <f t="shared" si="1"/>
        <v>37532</v>
      </c>
      <c r="D62" s="4">
        <f t="shared" si="6"/>
        <v>14515.72611654411</v>
      </c>
      <c r="E62" s="4">
        <f t="shared" si="7"/>
        <v>23016.273883455891</v>
      </c>
      <c r="F62" s="4">
        <f t="shared" si="8"/>
        <v>3680238.2244128534</v>
      </c>
    </row>
    <row r="63" spans="1:6" x14ac:dyDescent="0.35">
      <c r="A63" s="1">
        <v>57</v>
      </c>
      <c r="B63" s="4">
        <f t="shared" si="5"/>
        <v>3680238.2244128534</v>
      </c>
      <c r="C63" s="4">
        <f t="shared" si="1"/>
        <v>37532</v>
      </c>
      <c r="D63" s="4">
        <f t="shared" si="6"/>
        <v>14425.508733950148</v>
      </c>
      <c r="E63" s="4">
        <f t="shared" si="7"/>
        <v>23106.491266049852</v>
      </c>
      <c r="F63" s="4">
        <f t="shared" si="8"/>
        <v>3657131.7331468035</v>
      </c>
    </row>
    <row r="64" spans="1:6" x14ac:dyDescent="0.35">
      <c r="A64" s="1">
        <v>58</v>
      </c>
      <c r="B64" s="4">
        <f t="shared" si="5"/>
        <v>3657131.7331468035</v>
      </c>
      <c r="C64" s="4">
        <f t="shared" si="1"/>
        <v>37532</v>
      </c>
      <c r="D64" s="4">
        <f t="shared" si="6"/>
        <v>14334.937724345864</v>
      </c>
      <c r="E64" s="4">
        <f t="shared" si="7"/>
        <v>23197.062275654134</v>
      </c>
      <c r="F64" s="4">
        <f t="shared" si="8"/>
        <v>3633934.6708711493</v>
      </c>
    </row>
    <row r="65" spans="1:6" x14ac:dyDescent="0.35">
      <c r="A65" s="1">
        <v>59</v>
      </c>
      <c r="B65" s="4">
        <f t="shared" si="5"/>
        <v>3633934.6708711493</v>
      </c>
      <c r="C65" s="4">
        <f t="shared" si="1"/>
        <v>37532</v>
      </c>
      <c r="D65" s="4">
        <f t="shared" si="6"/>
        <v>14244.011701611882</v>
      </c>
      <c r="E65" s="4">
        <f t="shared" si="7"/>
        <v>23287.988298388118</v>
      </c>
      <c r="F65" s="4">
        <f t="shared" si="8"/>
        <v>3610646.6825727611</v>
      </c>
    </row>
    <row r="66" spans="1:6" x14ac:dyDescent="0.35">
      <c r="A66" s="1">
        <v>60</v>
      </c>
      <c r="B66" s="4">
        <f t="shared" si="5"/>
        <v>3610646.6825727611</v>
      </c>
      <c r="C66" s="4">
        <f t="shared" si="1"/>
        <v>37532</v>
      </c>
      <c r="D66" s="4">
        <f t="shared" si="6"/>
        <v>14152.729274195617</v>
      </c>
      <c r="E66" s="4">
        <f t="shared" si="7"/>
        <v>23379.270725804381</v>
      </c>
      <c r="F66" s="4">
        <f t="shared" si="8"/>
        <v>3587267.4118469567</v>
      </c>
    </row>
    <row r="67" spans="1:6" x14ac:dyDescent="0.35">
      <c r="A67" s="1">
        <v>61</v>
      </c>
      <c r="B67" s="4">
        <f t="shared" si="5"/>
        <v>3587267.4118469567</v>
      </c>
      <c r="C67" s="4">
        <f t="shared" si="1"/>
        <v>37532</v>
      </c>
      <c r="D67" s="4">
        <f t="shared" si="6"/>
        <v>14061.089045089991</v>
      </c>
      <c r="E67" s="4">
        <f t="shared" si="7"/>
        <v>23470.91095491001</v>
      </c>
      <c r="F67" s="4">
        <f t="shared" si="8"/>
        <v>3563796.5008920468</v>
      </c>
    </row>
    <row r="68" spans="1:6" x14ac:dyDescent="0.35">
      <c r="A68" s="1">
        <v>62</v>
      </c>
      <c r="B68" s="4">
        <f t="shared" si="5"/>
        <v>3563796.5008920468</v>
      </c>
      <c r="C68" s="4">
        <f t="shared" si="1"/>
        <v>37532</v>
      </c>
      <c r="D68" s="4">
        <f t="shared" si="6"/>
        <v>13969.089611812045</v>
      </c>
      <c r="E68" s="4">
        <f t="shared" si="7"/>
        <v>23562.910388187956</v>
      </c>
      <c r="F68" s="4">
        <f t="shared" si="8"/>
        <v>3540233.5905038589</v>
      </c>
    </row>
    <row r="69" spans="1:6" x14ac:dyDescent="0.35">
      <c r="A69" s="1">
        <v>63</v>
      </c>
      <c r="B69" s="4">
        <f t="shared" si="5"/>
        <v>3540233.5905038589</v>
      </c>
      <c r="C69" s="4">
        <f t="shared" si="1"/>
        <v>37532</v>
      </c>
      <c r="D69" s="4">
        <f t="shared" si="6"/>
        <v>13876.729566381475</v>
      </c>
      <c r="E69" s="4">
        <f t="shared" si="7"/>
        <v>23655.270433618527</v>
      </c>
      <c r="F69" s="4">
        <f t="shared" si="8"/>
        <v>3516578.3200702402</v>
      </c>
    </row>
    <row r="70" spans="1:6" x14ac:dyDescent="0.35">
      <c r="A70" s="1">
        <v>64</v>
      </c>
      <c r="B70" s="4">
        <f t="shared" si="5"/>
        <v>3516578.3200702402</v>
      </c>
      <c r="C70" s="4">
        <f t="shared" si="1"/>
        <v>37532</v>
      </c>
      <c r="D70" s="4">
        <f t="shared" si="6"/>
        <v>13784.007495299091</v>
      </c>
      <c r="E70" s="4">
        <f t="shared" si="7"/>
        <v>23747.992504700909</v>
      </c>
      <c r="F70" s="4">
        <f t="shared" si="8"/>
        <v>3492830.3275655392</v>
      </c>
    </row>
    <row r="71" spans="1:6" x14ac:dyDescent="0.35">
      <c r="A71" s="1">
        <v>65</v>
      </c>
      <c r="B71" s="4">
        <f t="shared" si="5"/>
        <v>3492830.3275655392</v>
      </c>
      <c r="C71" s="4">
        <f t="shared" si="1"/>
        <v>37532</v>
      </c>
      <c r="D71" s="4">
        <f t="shared" si="6"/>
        <v>13690.921979525176</v>
      </c>
      <c r="E71" s="4">
        <f t="shared" si="7"/>
        <v>23841.078020474823</v>
      </c>
      <c r="F71" s="4">
        <f t="shared" si="8"/>
        <v>3468989.2495450643</v>
      </c>
    </row>
    <row r="72" spans="1:6" x14ac:dyDescent="0.35">
      <c r="A72" s="1">
        <v>66</v>
      </c>
      <c r="B72" s="4">
        <f t="shared" si="5"/>
        <v>3468989.2495450643</v>
      </c>
      <c r="C72" s="4">
        <f t="shared" si="1"/>
        <v>37532</v>
      </c>
      <c r="D72" s="4">
        <f t="shared" si="6"/>
        <v>13597.471594457775</v>
      </c>
      <c r="E72" s="4">
        <f t="shared" si="7"/>
        <v>23934.528405542223</v>
      </c>
      <c r="F72" s="4">
        <f t="shared" si="8"/>
        <v>3445054.7211395223</v>
      </c>
    </row>
    <row r="73" spans="1:6" x14ac:dyDescent="0.35">
      <c r="A73" s="1">
        <v>67</v>
      </c>
      <c r="B73" s="4">
        <f t="shared" si="5"/>
        <v>3445054.7211395223</v>
      </c>
      <c r="C73" s="4">
        <f t="shared" ref="C73:C136" si="9">$C$5</f>
        <v>37532</v>
      </c>
      <c r="D73" s="4">
        <f t="shared" si="6"/>
        <v>13503.654909910891</v>
      </c>
      <c r="E73" s="4">
        <f t="shared" si="7"/>
        <v>24028.345090089111</v>
      </c>
      <c r="F73" s="4">
        <f t="shared" si="8"/>
        <v>3421026.3760494334</v>
      </c>
    </row>
    <row r="74" spans="1:6" x14ac:dyDescent="0.35">
      <c r="A74" s="1">
        <v>68</v>
      </c>
      <c r="B74" s="4">
        <f t="shared" si="5"/>
        <v>3421026.3760494334</v>
      </c>
      <c r="C74" s="4">
        <f t="shared" si="9"/>
        <v>37532</v>
      </c>
      <c r="D74" s="4">
        <f t="shared" si="6"/>
        <v>13409.470490092594</v>
      </c>
      <c r="E74" s="4">
        <f t="shared" si="7"/>
        <v>24122.529509907406</v>
      </c>
      <c r="F74" s="4">
        <f t="shared" si="8"/>
        <v>3396903.8465395258</v>
      </c>
    </row>
    <row r="75" spans="1:6" x14ac:dyDescent="0.35">
      <c r="A75" s="1">
        <v>69</v>
      </c>
      <c r="B75" s="4">
        <f t="shared" si="5"/>
        <v>3396903.8465395258</v>
      </c>
      <c r="C75" s="4">
        <f t="shared" si="9"/>
        <v>37532</v>
      </c>
      <c r="D75" s="4">
        <f t="shared" si="6"/>
        <v>13314.916893583048</v>
      </c>
      <c r="E75" s="4">
        <f t="shared" si="7"/>
        <v>24217.083106416954</v>
      </c>
      <c r="F75" s="4">
        <f t="shared" si="8"/>
        <v>3372686.763433109</v>
      </c>
    </row>
    <row r="76" spans="1:6" x14ac:dyDescent="0.35">
      <c r="A76" s="1">
        <v>70</v>
      </c>
      <c r="B76" s="4">
        <f t="shared" si="5"/>
        <v>3372686.763433109</v>
      </c>
      <c r="C76" s="4">
        <f t="shared" si="9"/>
        <v>37532</v>
      </c>
      <c r="D76" s="4">
        <f t="shared" si="6"/>
        <v>13219.992673312458</v>
      </c>
      <c r="E76" s="4">
        <f t="shared" si="7"/>
        <v>24312.007326687541</v>
      </c>
      <c r="F76" s="4">
        <f t="shared" si="8"/>
        <v>3348374.7561064214</v>
      </c>
    </row>
    <row r="77" spans="1:6" x14ac:dyDescent="0.35">
      <c r="A77" s="1">
        <v>71</v>
      </c>
      <c r="B77" s="4">
        <f t="shared" si="5"/>
        <v>3348374.7561064214</v>
      </c>
      <c r="C77" s="4">
        <f t="shared" si="9"/>
        <v>37532</v>
      </c>
      <c r="D77" s="4">
        <f t="shared" si="6"/>
        <v>13124.696376538912</v>
      </c>
      <c r="E77" s="4">
        <f t="shared" si="7"/>
        <v>24407.303623461088</v>
      </c>
      <c r="F77" s="4">
        <f t="shared" si="8"/>
        <v>3323967.4524829602</v>
      </c>
    </row>
    <row r="78" spans="1:6" x14ac:dyDescent="0.35">
      <c r="A78" s="1">
        <v>72</v>
      </c>
      <c r="B78" s="4">
        <f t="shared" si="5"/>
        <v>3323967.4524829602</v>
      </c>
      <c r="C78" s="4">
        <f t="shared" si="9"/>
        <v>37532</v>
      </c>
      <c r="D78" s="4">
        <f t="shared" si="6"/>
        <v>13029.02654482616</v>
      </c>
      <c r="E78" s="4">
        <f t="shared" si="7"/>
        <v>24502.97345517384</v>
      </c>
      <c r="F78" s="4">
        <f t="shared" si="8"/>
        <v>3299464.4790277863</v>
      </c>
    </row>
    <row r="79" spans="1:6" x14ac:dyDescent="0.35">
      <c r="A79" s="1">
        <v>73</v>
      </c>
      <c r="B79" s="4">
        <f t="shared" si="5"/>
        <v>3299464.4790277863</v>
      </c>
      <c r="C79" s="4">
        <f t="shared" si="9"/>
        <v>37532</v>
      </c>
      <c r="D79" s="4">
        <f t="shared" si="6"/>
        <v>12932.981714021287</v>
      </c>
      <c r="E79" s="4">
        <f t="shared" si="7"/>
        <v>24599.018285978713</v>
      </c>
      <c r="F79" s="4">
        <f t="shared" si="8"/>
        <v>3274865.4607418077</v>
      </c>
    </row>
    <row r="80" spans="1:6" x14ac:dyDescent="0.35">
      <c r="A80" s="1">
        <v>74</v>
      </c>
      <c r="B80" s="4">
        <f t="shared" si="5"/>
        <v>3274865.4607418077</v>
      </c>
      <c r="C80" s="4">
        <f t="shared" si="9"/>
        <v>37532</v>
      </c>
      <c r="D80" s="4">
        <f t="shared" si="6"/>
        <v>12836.560414232305</v>
      </c>
      <c r="E80" s="4">
        <f t="shared" si="7"/>
        <v>24695.439585767694</v>
      </c>
      <c r="F80" s="4">
        <f t="shared" si="8"/>
        <v>3250170.02115604</v>
      </c>
    </row>
    <row r="81" spans="1:6" x14ac:dyDescent="0.35">
      <c r="A81" s="1">
        <v>75</v>
      </c>
      <c r="B81" s="4">
        <f t="shared" si="5"/>
        <v>3250170.02115604</v>
      </c>
      <c r="C81" s="4">
        <f t="shared" si="9"/>
        <v>37532</v>
      </c>
      <c r="D81" s="4">
        <f t="shared" si="6"/>
        <v>12739.761169805657</v>
      </c>
      <c r="E81" s="4">
        <f t="shared" si="7"/>
        <v>24792.238830194343</v>
      </c>
      <c r="F81" s="4">
        <f t="shared" si="8"/>
        <v>3225377.7823258457</v>
      </c>
    </row>
    <row r="82" spans="1:6" x14ac:dyDescent="0.35">
      <c r="A82" s="1">
        <v>76</v>
      </c>
      <c r="B82" s="4">
        <f t="shared" si="5"/>
        <v>3225377.7823258457</v>
      </c>
      <c r="C82" s="4">
        <f t="shared" si="9"/>
        <v>37532</v>
      </c>
      <c r="D82" s="4">
        <f t="shared" si="6"/>
        <v>12642.58249930364</v>
      </c>
      <c r="E82" s="4">
        <f t="shared" si="7"/>
        <v>24889.41750069636</v>
      </c>
      <c r="F82" s="4">
        <f t="shared" si="8"/>
        <v>3200488.3648251495</v>
      </c>
    </row>
    <row r="83" spans="1:6" x14ac:dyDescent="0.35">
      <c r="A83" s="1">
        <v>77</v>
      </c>
      <c r="B83" s="4">
        <f t="shared" si="5"/>
        <v>3200488.3648251495</v>
      </c>
      <c r="C83" s="4">
        <f t="shared" si="9"/>
        <v>37532</v>
      </c>
      <c r="D83" s="4">
        <f t="shared" si="6"/>
        <v>12545.022915481724</v>
      </c>
      <c r="E83" s="4">
        <f t="shared" si="7"/>
        <v>24986.977084518276</v>
      </c>
      <c r="F83" s="4">
        <f t="shared" si="8"/>
        <v>3175501.3877406311</v>
      </c>
    </row>
    <row r="84" spans="1:6" x14ac:dyDescent="0.35">
      <c r="A84" s="1">
        <v>78</v>
      </c>
      <c r="B84" s="4">
        <f t="shared" si="5"/>
        <v>3175501.3877406311</v>
      </c>
      <c r="C84" s="4">
        <f t="shared" si="9"/>
        <v>37532</v>
      </c>
      <c r="D84" s="4">
        <f t="shared" si="6"/>
        <v>12447.080925265795</v>
      </c>
      <c r="E84" s="4">
        <f t="shared" si="7"/>
        <v>25084.919074734207</v>
      </c>
      <c r="F84" s="4">
        <f t="shared" si="8"/>
        <v>3150416.4686658969</v>
      </c>
    </row>
    <row r="85" spans="1:6" x14ac:dyDescent="0.35">
      <c r="A85" s="1">
        <v>79</v>
      </c>
      <c r="B85" s="4">
        <f t="shared" si="5"/>
        <v>3150416.4686658969</v>
      </c>
      <c r="C85" s="4">
        <f t="shared" si="9"/>
        <v>37532</v>
      </c>
      <c r="D85" s="4">
        <f t="shared" si="6"/>
        <v>12348.755029729307</v>
      </c>
      <c r="E85" s="4">
        <f t="shared" si="7"/>
        <v>25183.244970270694</v>
      </c>
      <c r="F85" s="4">
        <f t="shared" si="8"/>
        <v>3125233.223695626</v>
      </c>
    </row>
    <row r="86" spans="1:6" x14ac:dyDescent="0.35">
      <c r="A86" s="1">
        <v>80</v>
      </c>
      <c r="B86" s="4">
        <f t="shared" si="5"/>
        <v>3125233.223695626</v>
      </c>
      <c r="C86" s="4">
        <f t="shared" si="9"/>
        <v>37532</v>
      </c>
      <c r="D86" s="4">
        <f t="shared" si="6"/>
        <v>12250.043724070334</v>
      </c>
      <c r="E86" s="4">
        <f t="shared" si="7"/>
        <v>25281.956275929668</v>
      </c>
      <c r="F86" s="4">
        <f t="shared" si="8"/>
        <v>3099951.2674196963</v>
      </c>
    </row>
    <row r="87" spans="1:6" x14ac:dyDescent="0.35">
      <c r="A87" s="1">
        <v>81</v>
      </c>
      <c r="B87" s="4">
        <f t="shared" si="5"/>
        <v>3099951.2674196963</v>
      </c>
      <c r="C87" s="4">
        <f t="shared" si="9"/>
        <v>37532</v>
      </c>
      <c r="D87" s="4">
        <f t="shared" si="6"/>
        <v>12150.945497588555</v>
      </c>
      <c r="E87" s="4">
        <f t="shared" si="7"/>
        <v>25381.054502411447</v>
      </c>
      <c r="F87" s="4">
        <f t="shared" si="8"/>
        <v>3074570.212917285</v>
      </c>
    </row>
    <row r="88" spans="1:6" x14ac:dyDescent="0.35">
      <c r="A88" s="1">
        <v>82</v>
      </c>
      <c r="B88" s="4">
        <f t="shared" si="5"/>
        <v>3074570.212917285</v>
      </c>
      <c r="C88" s="4">
        <f t="shared" si="9"/>
        <v>37532</v>
      </c>
      <c r="D88" s="4">
        <f t="shared" si="6"/>
        <v>12051.458833662115</v>
      </c>
      <c r="E88" s="4">
        <f t="shared" si="7"/>
        <v>25480.541166337884</v>
      </c>
      <c r="F88" s="4">
        <f t="shared" si="8"/>
        <v>3049089.6717509474</v>
      </c>
    </row>
    <row r="89" spans="1:6" x14ac:dyDescent="0.35">
      <c r="A89" s="1">
        <v>83</v>
      </c>
      <c r="B89" s="4">
        <f t="shared" si="5"/>
        <v>3049089.6717509474</v>
      </c>
      <c r="C89" s="4">
        <f t="shared" si="9"/>
        <v>37532</v>
      </c>
      <c r="D89" s="4">
        <f t="shared" si="6"/>
        <v>11951.582209724429</v>
      </c>
      <c r="E89" s="4">
        <f t="shared" si="7"/>
        <v>25580.417790275569</v>
      </c>
      <c r="F89" s="4">
        <f t="shared" si="8"/>
        <v>3023509.2539606718</v>
      </c>
    </row>
    <row r="90" spans="1:6" x14ac:dyDescent="0.35">
      <c r="A90" s="1">
        <v>84</v>
      </c>
      <c r="B90" s="4">
        <f t="shared" si="5"/>
        <v>3023509.2539606718</v>
      </c>
      <c r="C90" s="4">
        <f t="shared" si="9"/>
        <v>37532</v>
      </c>
      <c r="D90" s="4">
        <f t="shared" si="6"/>
        <v>11851.314097240873</v>
      </c>
      <c r="E90" s="4">
        <f t="shared" si="7"/>
        <v>25680.685902759127</v>
      </c>
      <c r="F90" s="4">
        <f t="shared" si="8"/>
        <v>2997828.5680579129</v>
      </c>
    </row>
    <row r="91" spans="1:6" x14ac:dyDescent="0.35">
      <c r="A91" s="1">
        <v>85</v>
      </c>
      <c r="B91" s="4">
        <f t="shared" si="5"/>
        <v>2997828.5680579129</v>
      </c>
      <c r="C91" s="4">
        <f t="shared" si="9"/>
        <v>37532</v>
      </c>
      <c r="D91" s="4">
        <f t="shared" si="6"/>
        <v>11750.652961685393</v>
      </c>
      <c r="E91" s="4">
        <f t="shared" si="7"/>
        <v>25781.347038314605</v>
      </c>
      <c r="F91" s="4">
        <f t="shared" si="8"/>
        <v>2972047.2210195982</v>
      </c>
    </row>
    <row r="92" spans="1:6" x14ac:dyDescent="0.35">
      <c r="A92" s="1">
        <v>86</v>
      </c>
      <c r="B92" s="4">
        <f t="shared" si="5"/>
        <v>2972047.2210195982</v>
      </c>
      <c r="C92" s="4">
        <f t="shared" si="9"/>
        <v>37532</v>
      </c>
      <c r="D92" s="4">
        <f t="shared" si="6"/>
        <v>11649.59726251702</v>
      </c>
      <c r="E92" s="4">
        <f t="shared" si="7"/>
        <v>25882.402737482982</v>
      </c>
      <c r="F92" s="4">
        <f t="shared" si="8"/>
        <v>2946164.8182821153</v>
      </c>
    </row>
    <row r="93" spans="1:6" x14ac:dyDescent="0.35">
      <c r="A93" s="1">
        <v>87</v>
      </c>
      <c r="B93" s="4">
        <f t="shared" si="5"/>
        <v>2946164.8182821153</v>
      </c>
      <c r="C93" s="4">
        <f t="shared" si="9"/>
        <v>37532</v>
      </c>
      <c r="D93" s="4">
        <f t="shared" si="6"/>
        <v>11548.145453156298</v>
      </c>
      <c r="E93" s="4">
        <f t="shared" si="7"/>
        <v>25983.854546843701</v>
      </c>
      <c r="F93" s="4">
        <f t="shared" si="8"/>
        <v>2920180.9637352717</v>
      </c>
    </row>
    <row r="94" spans="1:6" x14ac:dyDescent="0.35">
      <c r="A94" s="1">
        <v>88</v>
      </c>
      <c r="B94" s="4">
        <f t="shared" si="5"/>
        <v>2920180.9637352717</v>
      </c>
      <c r="C94" s="4">
        <f t="shared" si="9"/>
        <v>37532</v>
      </c>
      <c r="D94" s="4">
        <f t="shared" si="6"/>
        <v>11446.295980961606</v>
      </c>
      <c r="E94" s="4">
        <f t="shared" si="7"/>
        <v>26085.704019038392</v>
      </c>
      <c r="F94" s="4">
        <f t="shared" si="8"/>
        <v>2894095.2597162332</v>
      </c>
    </row>
    <row r="95" spans="1:6" x14ac:dyDescent="0.35">
      <c r="A95" s="1">
        <v>89</v>
      </c>
      <c r="B95" s="4">
        <f t="shared" si="5"/>
        <v>2894095.2597162332</v>
      </c>
      <c r="C95" s="4">
        <f t="shared" si="9"/>
        <v>37532</v>
      </c>
      <c r="D95" s="4">
        <f t="shared" si="6"/>
        <v>11344.047287205398</v>
      </c>
      <c r="E95" s="4">
        <f t="shared" si="7"/>
        <v>26187.952712794602</v>
      </c>
      <c r="F95" s="4">
        <f t="shared" si="8"/>
        <v>2867907.3070034385</v>
      </c>
    </row>
    <row r="96" spans="1:6" x14ac:dyDescent="0.35">
      <c r="A96" s="1">
        <v>90</v>
      </c>
      <c r="B96" s="4">
        <f t="shared" si="5"/>
        <v>2867907.3070034385</v>
      </c>
      <c r="C96" s="4">
        <f t="shared" si="9"/>
        <v>37532</v>
      </c>
      <c r="D96" s="4">
        <f t="shared" si="6"/>
        <v>11241.397807050356</v>
      </c>
      <c r="E96" s="4">
        <f t="shared" si="7"/>
        <v>26290.602192949642</v>
      </c>
      <c r="F96" s="4">
        <f t="shared" si="8"/>
        <v>2841616.704810489</v>
      </c>
    </row>
    <row r="97" spans="1:6" x14ac:dyDescent="0.35">
      <c r="A97" s="1">
        <v>91</v>
      </c>
      <c r="B97" s="4">
        <f t="shared" si="5"/>
        <v>2841616.704810489</v>
      </c>
      <c r="C97" s="4">
        <f t="shared" si="9"/>
        <v>37532</v>
      </c>
      <c r="D97" s="4">
        <f t="shared" si="6"/>
        <v>11138.345969525433</v>
      </c>
      <c r="E97" s="4">
        <f t="shared" si="7"/>
        <v>26393.654030474565</v>
      </c>
      <c r="F97" s="4">
        <f t="shared" si="8"/>
        <v>2815223.0507800146</v>
      </c>
    </row>
    <row r="98" spans="1:6" x14ac:dyDescent="0.35">
      <c r="A98" s="1">
        <v>92</v>
      </c>
      <c r="B98" s="4">
        <f t="shared" si="5"/>
        <v>2815223.0507800146</v>
      </c>
      <c r="C98" s="4">
        <f t="shared" si="9"/>
        <v>37532</v>
      </c>
      <c r="D98" s="4">
        <f t="shared" si="6"/>
        <v>11034.890197501814</v>
      </c>
      <c r="E98" s="4">
        <f t="shared" si="7"/>
        <v>26497.109802498184</v>
      </c>
      <c r="F98" s="4">
        <f t="shared" si="8"/>
        <v>2788725.9409775166</v>
      </c>
    </row>
    <row r="99" spans="1:6" x14ac:dyDescent="0.35">
      <c r="A99" s="1">
        <v>93</v>
      </c>
      <c r="B99" s="4">
        <f t="shared" si="5"/>
        <v>2788725.9409775166</v>
      </c>
      <c r="C99" s="4">
        <f t="shared" si="9"/>
        <v>37532</v>
      </c>
      <c r="D99" s="4">
        <f t="shared" si="6"/>
        <v>10931.028907668775</v>
      </c>
      <c r="E99" s="4">
        <f t="shared" si="7"/>
        <v>26600.971092331223</v>
      </c>
      <c r="F99" s="4">
        <f t="shared" si="8"/>
        <v>2762124.9698851854</v>
      </c>
    </row>
    <row r="100" spans="1:6" x14ac:dyDescent="0.35">
      <c r="A100" s="1">
        <v>94</v>
      </c>
      <c r="B100" s="4">
        <f t="shared" si="5"/>
        <v>2762124.9698851854</v>
      </c>
      <c r="C100" s="4">
        <f t="shared" si="9"/>
        <v>37532</v>
      </c>
      <c r="D100" s="4">
        <f t="shared" si="6"/>
        <v>10826.760510509459</v>
      </c>
      <c r="E100" s="4">
        <f t="shared" si="7"/>
        <v>26705.239489490541</v>
      </c>
      <c r="F100" s="4">
        <f t="shared" si="8"/>
        <v>2735419.7303956947</v>
      </c>
    </row>
    <row r="101" spans="1:6" x14ac:dyDescent="0.35">
      <c r="A101" s="1">
        <v>95</v>
      </c>
      <c r="B101" s="4">
        <f t="shared" si="5"/>
        <v>2735419.7303956947</v>
      </c>
      <c r="C101" s="4">
        <f t="shared" si="9"/>
        <v>37532</v>
      </c>
      <c r="D101" s="4">
        <f t="shared" si="6"/>
        <v>10722.083410276542</v>
      </c>
      <c r="E101" s="4">
        <f t="shared" si="7"/>
        <v>26809.916589723456</v>
      </c>
      <c r="F101" s="4">
        <f t="shared" si="8"/>
        <v>2708609.8138059713</v>
      </c>
    </row>
    <row r="102" spans="1:6" x14ac:dyDescent="0.35">
      <c r="A102" s="1">
        <v>96</v>
      </c>
      <c r="B102" s="4">
        <f t="shared" si="5"/>
        <v>2708609.8138059713</v>
      </c>
      <c r="C102" s="4">
        <f t="shared" si="9"/>
        <v>37532</v>
      </c>
      <c r="D102" s="4">
        <f t="shared" si="6"/>
        <v>10616.996004967817</v>
      </c>
      <c r="E102" s="4">
        <f t="shared" si="7"/>
        <v>26915.003995032181</v>
      </c>
      <c r="F102" s="4">
        <f t="shared" si="8"/>
        <v>2681694.8098109392</v>
      </c>
    </row>
    <row r="103" spans="1:6" x14ac:dyDescent="0.35">
      <c r="A103" s="1">
        <v>97</v>
      </c>
      <c r="B103" s="4">
        <f t="shared" si="5"/>
        <v>2681694.8098109392</v>
      </c>
      <c r="C103" s="4">
        <f t="shared" si="9"/>
        <v>37532</v>
      </c>
      <c r="D103" s="4">
        <f t="shared" si="6"/>
        <v>10511.496686301678</v>
      </c>
      <c r="E103" s="4">
        <f t="shared" si="7"/>
        <v>27020.503313698322</v>
      </c>
      <c r="F103" s="4">
        <f t="shared" si="8"/>
        <v>2654674.3064972409</v>
      </c>
    </row>
    <row r="104" spans="1:6" x14ac:dyDescent="0.35">
      <c r="A104" s="1">
        <v>98</v>
      </c>
      <c r="B104" s="4">
        <f t="shared" si="5"/>
        <v>2654674.3064972409</v>
      </c>
      <c r="C104" s="4">
        <f t="shared" si="9"/>
        <v>37532</v>
      </c>
      <c r="D104" s="4">
        <f t="shared" si="6"/>
        <v>10405.583839692497</v>
      </c>
      <c r="E104" s="4">
        <f t="shared" si="7"/>
        <v>27126.416160307504</v>
      </c>
      <c r="F104" s="4">
        <f t="shared" si="8"/>
        <v>2627547.8903369335</v>
      </c>
    </row>
    <row r="105" spans="1:6" x14ac:dyDescent="0.35">
      <c r="A105" s="1">
        <v>99</v>
      </c>
      <c r="B105" s="4">
        <f t="shared" si="5"/>
        <v>2627547.8903369335</v>
      </c>
      <c r="C105" s="4">
        <f t="shared" si="9"/>
        <v>37532</v>
      </c>
      <c r="D105" s="4">
        <f t="shared" si="6"/>
        <v>10299.255844225923</v>
      </c>
      <c r="E105" s="4">
        <f t="shared" si="7"/>
        <v>27232.744155774075</v>
      </c>
      <c r="F105" s="4">
        <f t="shared" si="8"/>
        <v>2600315.1461811597</v>
      </c>
    </row>
    <row r="106" spans="1:6" x14ac:dyDescent="0.35">
      <c r="A106" s="1">
        <v>100</v>
      </c>
      <c r="B106" s="4">
        <f t="shared" si="5"/>
        <v>2600315.1461811597</v>
      </c>
      <c r="C106" s="4">
        <f t="shared" si="9"/>
        <v>37532</v>
      </c>
      <c r="D106" s="4">
        <f t="shared" si="6"/>
        <v>10192.511072634074</v>
      </c>
      <c r="E106" s="4">
        <f t="shared" si="7"/>
        <v>27339.488927365928</v>
      </c>
      <c r="F106" s="4">
        <f t="shared" si="8"/>
        <v>2572975.6572537939</v>
      </c>
    </row>
    <row r="107" spans="1:6" x14ac:dyDescent="0.35">
      <c r="A107" s="1">
        <v>101</v>
      </c>
      <c r="B107" s="4">
        <f t="shared" si="5"/>
        <v>2572975.6572537939</v>
      </c>
      <c r="C107" s="4">
        <f t="shared" si="9"/>
        <v>37532</v>
      </c>
      <c r="D107" s="4">
        <f t="shared" si="6"/>
        <v>10085.347891270627</v>
      </c>
      <c r="E107" s="4">
        <f t="shared" si="7"/>
        <v>27446.652108729373</v>
      </c>
      <c r="F107" s="4">
        <f t="shared" si="8"/>
        <v>2545529.0051450646</v>
      </c>
    </row>
    <row r="108" spans="1:6" x14ac:dyDescent="0.35">
      <c r="A108" s="1">
        <v>102</v>
      </c>
      <c r="B108" s="4">
        <f t="shared" si="5"/>
        <v>2545529.0051450646</v>
      </c>
      <c r="C108" s="4">
        <f t="shared" si="9"/>
        <v>37532</v>
      </c>
      <c r="D108" s="4">
        <f t="shared" si="6"/>
        <v>9977.7646600858207</v>
      </c>
      <c r="E108" s="4">
        <f t="shared" si="7"/>
        <v>27554.235339914179</v>
      </c>
      <c r="F108" s="4">
        <f t="shared" si="8"/>
        <v>2517974.7698051506</v>
      </c>
    </row>
    <row r="109" spans="1:6" x14ac:dyDescent="0.35">
      <c r="A109" s="1">
        <v>103</v>
      </c>
      <c r="B109" s="4">
        <f t="shared" si="5"/>
        <v>2517974.7698051506</v>
      </c>
      <c r="C109" s="4">
        <f t="shared" si="9"/>
        <v>37532</v>
      </c>
      <c r="D109" s="4">
        <f t="shared" si="6"/>
        <v>9869.7597326013602</v>
      </c>
      <c r="E109" s="4">
        <f t="shared" si="7"/>
        <v>27662.24026739864</v>
      </c>
      <c r="F109" s="4">
        <f t="shared" si="8"/>
        <v>2490312.5295377518</v>
      </c>
    </row>
    <row r="110" spans="1:6" x14ac:dyDescent="0.35">
      <c r="A110" s="1">
        <v>104</v>
      </c>
      <c r="B110" s="4">
        <f t="shared" si="5"/>
        <v>2490312.5295377518</v>
      </c>
      <c r="C110" s="4">
        <f t="shared" si="9"/>
        <v>37532</v>
      </c>
      <c r="D110" s="4">
        <f t="shared" si="6"/>
        <v>9761.3314558852107</v>
      </c>
      <c r="E110" s="4">
        <f t="shared" si="7"/>
        <v>27770.668544114789</v>
      </c>
      <c r="F110" s="4">
        <f t="shared" si="8"/>
        <v>2462541.8609936372</v>
      </c>
    </row>
    <row r="111" spans="1:6" x14ac:dyDescent="0.35">
      <c r="A111" s="1">
        <v>105</v>
      </c>
      <c r="B111" s="4">
        <f t="shared" si="5"/>
        <v>2462541.8609936372</v>
      </c>
      <c r="C111" s="4">
        <f t="shared" si="9"/>
        <v>37532</v>
      </c>
      <c r="D111" s="4">
        <f t="shared" si="6"/>
        <v>9652.4781705263067</v>
      </c>
      <c r="E111" s="4">
        <f t="shared" si="7"/>
        <v>27879.521829473691</v>
      </c>
      <c r="F111" s="4">
        <f t="shared" si="8"/>
        <v>2434662.3391641635</v>
      </c>
    </row>
    <row r="112" spans="1:6" x14ac:dyDescent="0.35">
      <c r="A112" s="1">
        <v>106</v>
      </c>
      <c r="B112" s="4">
        <f t="shared" si="5"/>
        <v>2434662.3391641635</v>
      </c>
      <c r="C112" s="4">
        <f t="shared" si="9"/>
        <v>37532</v>
      </c>
      <c r="D112" s="4">
        <f t="shared" si="6"/>
        <v>9543.1982106091491</v>
      </c>
      <c r="E112" s="4">
        <f t="shared" si="7"/>
        <v>27988.801789390851</v>
      </c>
      <c r="F112" s="4">
        <f t="shared" si="8"/>
        <v>2406673.5373747726</v>
      </c>
    </row>
    <row r="113" spans="1:6" x14ac:dyDescent="0.35">
      <c r="A113" s="1">
        <v>107</v>
      </c>
      <c r="B113" s="4">
        <f t="shared" ref="B113:B176" si="10">F112</f>
        <v>2406673.5373747726</v>
      </c>
      <c r="C113" s="4">
        <f t="shared" si="9"/>
        <v>37532</v>
      </c>
      <c r="D113" s="4">
        <f t="shared" ref="D113:D176" si="11">B113*$C$4</f>
        <v>9433.489903688318</v>
      </c>
      <c r="E113" s="4">
        <f t="shared" ref="E113:E176" si="12">C113-D113</f>
        <v>28098.510096311682</v>
      </c>
      <c r="F113" s="4">
        <f t="shared" ref="F113:F176" si="13">B113-E113</f>
        <v>2378575.027278461</v>
      </c>
    </row>
    <row r="114" spans="1:6" x14ac:dyDescent="0.35">
      <c r="A114" s="1">
        <v>108</v>
      </c>
      <c r="B114" s="4">
        <f t="shared" si="10"/>
        <v>2378575.027278461</v>
      </c>
      <c r="C114" s="4">
        <f t="shared" si="9"/>
        <v>37532</v>
      </c>
      <c r="D114" s="4">
        <f t="shared" si="11"/>
        <v>9323.351570762874</v>
      </c>
      <c r="E114" s="4">
        <f t="shared" si="12"/>
        <v>28208.648429237124</v>
      </c>
      <c r="F114" s="4">
        <f t="shared" si="13"/>
        <v>2350366.3788492237</v>
      </c>
    </row>
    <row r="115" spans="1:6" x14ac:dyDescent="0.35">
      <c r="A115" s="1">
        <v>109</v>
      </c>
      <c r="B115" s="4">
        <f t="shared" si="10"/>
        <v>2350366.3788492237</v>
      </c>
      <c r="C115" s="4">
        <f t="shared" si="9"/>
        <v>37532</v>
      </c>
      <c r="D115" s="4">
        <f t="shared" si="11"/>
        <v>9212.7815262506574</v>
      </c>
      <c r="E115" s="4">
        <f t="shared" si="12"/>
        <v>28319.218473749344</v>
      </c>
      <c r="F115" s="4">
        <f t="shared" si="13"/>
        <v>2322047.1603754745</v>
      </c>
    </row>
    <row r="116" spans="1:6" x14ac:dyDescent="0.35">
      <c r="A116" s="1">
        <v>110</v>
      </c>
      <c r="B116" s="4">
        <f t="shared" si="10"/>
        <v>2322047.1603754745</v>
      </c>
      <c r="C116" s="4">
        <f t="shared" si="9"/>
        <v>37532</v>
      </c>
      <c r="D116" s="4">
        <f t="shared" si="11"/>
        <v>9101.7780779625009</v>
      </c>
      <c r="E116" s="4">
        <f t="shared" si="12"/>
        <v>28430.221922037497</v>
      </c>
      <c r="F116" s="4">
        <f t="shared" si="13"/>
        <v>2293616.9384534368</v>
      </c>
    </row>
    <row r="117" spans="1:6" x14ac:dyDescent="0.35">
      <c r="A117" s="1">
        <v>111</v>
      </c>
      <c r="B117" s="4">
        <f t="shared" si="10"/>
        <v>2293616.9384534368</v>
      </c>
      <c r="C117" s="4">
        <f t="shared" si="9"/>
        <v>37532</v>
      </c>
      <c r="D117" s="4">
        <f t="shared" si="11"/>
        <v>8990.3395270763212</v>
      </c>
      <c r="E117" s="4">
        <f t="shared" si="12"/>
        <v>28541.660472923679</v>
      </c>
      <c r="F117" s="4">
        <f t="shared" si="13"/>
        <v>2265075.2779805129</v>
      </c>
    </row>
    <row r="118" spans="1:6" x14ac:dyDescent="0.35">
      <c r="A118" s="1">
        <v>112</v>
      </c>
      <c r="B118" s="4">
        <f t="shared" si="10"/>
        <v>2265075.2779805129</v>
      </c>
      <c r="C118" s="4">
        <f t="shared" si="9"/>
        <v>37532</v>
      </c>
      <c r="D118" s="4">
        <f t="shared" si="11"/>
        <v>8878.4641681111298</v>
      </c>
      <c r="E118" s="4">
        <f t="shared" si="12"/>
        <v>28653.535831888868</v>
      </c>
      <c r="F118" s="4">
        <f t="shared" si="13"/>
        <v>2236421.7421486243</v>
      </c>
    </row>
    <row r="119" spans="1:6" x14ac:dyDescent="0.35">
      <c r="A119" s="1">
        <v>113</v>
      </c>
      <c r="B119" s="4">
        <f t="shared" si="10"/>
        <v>2236421.7421486243</v>
      </c>
      <c r="C119" s="4">
        <f t="shared" si="9"/>
        <v>37532</v>
      </c>
      <c r="D119" s="4">
        <f t="shared" si="11"/>
        <v>8766.1502889009316</v>
      </c>
      <c r="E119" s="4">
        <f t="shared" si="12"/>
        <v>28765.849711099068</v>
      </c>
      <c r="F119" s="4">
        <f t="shared" si="13"/>
        <v>2207655.8924375251</v>
      </c>
    </row>
    <row r="120" spans="1:6" x14ac:dyDescent="0.35">
      <c r="A120" s="1">
        <v>114</v>
      </c>
      <c r="B120" s="4">
        <f t="shared" si="10"/>
        <v>2207655.8924375251</v>
      </c>
      <c r="C120" s="4">
        <f t="shared" si="9"/>
        <v>37532</v>
      </c>
      <c r="D120" s="4">
        <f t="shared" si="11"/>
        <v>8653.3961705685069</v>
      </c>
      <c r="E120" s="4">
        <f t="shared" si="12"/>
        <v>28878.603829431493</v>
      </c>
      <c r="F120" s="4">
        <f t="shared" si="13"/>
        <v>2178777.2886080937</v>
      </c>
    </row>
    <row r="121" spans="1:6" x14ac:dyDescent="0.35">
      <c r="A121" s="1">
        <v>115</v>
      </c>
      <c r="B121" s="4">
        <f t="shared" si="10"/>
        <v>2178777.2886080937</v>
      </c>
      <c r="C121" s="4">
        <f t="shared" si="9"/>
        <v>37532</v>
      </c>
      <c r="D121" s="4">
        <f t="shared" si="11"/>
        <v>8540.2000874991263</v>
      </c>
      <c r="E121" s="4">
        <f t="shared" si="12"/>
        <v>28991.799912500872</v>
      </c>
      <c r="F121" s="4">
        <f t="shared" si="13"/>
        <v>2149785.4886955931</v>
      </c>
    </row>
    <row r="122" spans="1:6" x14ac:dyDescent="0.35">
      <c r="A122" s="1">
        <v>116</v>
      </c>
      <c r="B122" s="4">
        <f t="shared" si="10"/>
        <v>2149785.4886955931</v>
      </c>
      <c r="C122" s="4">
        <f t="shared" si="9"/>
        <v>37532</v>
      </c>
      <c r="D122" s="4">
        <f t="shared" si="11"/>
        <v>8426.5603073141247</v>
      </c>
      <c r="E122" s="4">
        <f t="shared" si="12"/>
        <v>29105.439692685875</v>
      </c>
      <c r="F122" s="4">
        <f t="shared" si="13"/>
        <v>2120680.0490029072</v>
      </c>
    </row>
    <row r="123" spans="1:6" x14ac:dyDescent="0.35">
      <c r="A123" s="1">
        <v>117</v>
      </c>
      <c r="B123" s="4">
        <f t="shared" si="10"/>
        <v>2120680.0490029072</v>
      </c>
      <c r="C123" s="4">
        <f t="shared" si="9"/>
        <v>37532</v>
      </c>
      <c r="D123" s="4">
        <f t="shared" si="11"/>
        <v>8312.4750908443984</v>
      </c>
      <c r="E123" s="4">
        <f t="shared" si="12"/>
        <v>29219.524909155603</v>
      </c>
      <c r="F123" s="4">
        <f t="shared" si="13"/>
        <v>2091460.5240937516</v>
      </c>
    </row>
    <row r="124" spans="1:6" x14ac:dyDescent="0.35">
      <c r="A124" s="1">
        <v>118</v>
      </c>
      <c r="B124" s="4">
        <f t="shared" si="10"/>
        <v>2091460.5240937516</v>
      </c>
      <c r="C124" s="4">
        <f t="shared" si="9"/>
        <v>37532</v>
      </c>
      <c r="D124" s="4">
        <f t="shared" si="11"/>
        <v>8197.9426921037866</v>
      </c>
      <c r="E124" s="4">
        <f t="shared" si="12"/>
        <v>29334.057307896212</v>
      </c>
      <c r="F124" s="4">
        <f t="shared" si="13"/>
        <v>2062126.4667858554</v>
      </c>
    </row>
    <row r="125" spans="1:6" x14ac:dyDescent="0.35">
      <c r="A125" s="1">
        <v>119</v>
      </c>
      <c r="B125" s="4">
        <f t="shared" si="10"/>
        <v>2062126.4667858554</v>
      </c>
      <c r="C125" s="4">
        <f t="shared" si="9"/>
        <v>37532</v>
      </c>
      <c r="D125" s="4">
        <f t="shared" si="11"/>
        <v>8082.9613582623442</v>
      </c>
      <c r="E125" s="4">
        <f t="shared" si="12"/>
        <v>29449.038641737658</v>
      </c>
      <c r="F125" s="4">
        <f t="shared" si="13"/>
        <v>2032677.4281441178</v>
      </c>
    </row>
    <row r="126" spans="1:6" x14ac:dyDescent="0.35">
      <c r="A126" s="1">
        <v>120</v>
      </c>
      <c r="B126" s="4">
        <f t="shared" si="10"/>
        <v>2032677.4281441178</v>
      </c>
      <c r="C126" s="4">
        <f t="shared" si="9"/>
        <v>37532</v>
      </c>
      <c r="D126" s="4">
        <f t="shared" si="11"/>
        <v>7967.529329619525</v>
      </c>
      <c r="E126" s="4">
        <f t="shared" si="12"/>
        <v>29564.470670380477</v>
      </c>
      <c r="F126" s="4">
        <f t="shared" si="13"/>
        <v>2003112.9574737374</v>
      </c>
    </row>
    <row r="127" spans="1:6" x14ac:dyDescent="0.35">
      <c r="A127" s="1">
        <v>121</v>
      </c>
      <c r="B127" s="4">
        <f t="shared" si="10"/>
        <v>2003112.9574737374</v>
      </c>
      <c r="C127" s="4">
        <f t="shared" si="9"/>
        <v>37532</v>
      </c>
      <c r="D127" s="4">
        <f t="shared" si="11"/>
        <v>7851.6448395772468</v>
      </c>
      <c r="E127" s="4">
        <f t="shared" si="12"/>
        <v>29680.355160422754</v>
      </c>
      <c r="F127" s="4">
        <f t="shared" si="13"/>
        <v>1973432.6023133146</v>
      </c>
    </row>
    <row r="128" spans="1:6" x14ac:dyDescent="0.35">
      <c r="A128" s="1">
        <v>122</v>
      </c>
      <c r="B128" s="4">
        <f t="shared" si="10"/>
        <v>1973432.6023133146</v>
      </c>
      <c r="C128" s="4">
        <f t="shared" si="9"/>
        <v>37532</v>
      </c>
      <c r="D128" s="4">
        <f t="shared" si="11"/>
        <v>7735.3061146128512</v>
      </c>
      <c r="E128" s="4">
        <f t="shared" si="12"/>
        <v>29796.693885387147</v>
      </c>
      <c r="F128" s="4">
        <f t="shared" si="13"/>
        <v>1943635.9084279274</v>
      </c>
    </row>
    <row r="129" spans="1:6" x14ac:dyDescent="0.35">
      <c r="A129" s="1">
        <v>123</v>
      </c>
      <c r="B129" s="4">
        <f t="shared" si="10"/>
        <v>1943635.9084279274</v>
      </c>
      <c r="C129" s="4">
        <f t="shared" si="9"/>
        <v>37532</v>
      </c>
      <c r="D129" s="4">
        <f t="shared" si="11"/>
        <v>7618.5113742519698</v>
      </c>
      <c r="E129" s="4">
        <f t="shared" si="12"/>
        <v>29913.488625748032</v>
      </c>
      <c r="F129" s="4">
        <f t="shared" si="13"/>
        <v>1913722.4198021793</v>
      </c>
    </row>
    <row r="130" spans="1:6" x14ac:dyDescent="0.35">
      <c r="A130" s="1">
        <v>124</v>
      </c>
      <c r="B130" s="4">
        <f t="shared" si="10"/>
        <v>1913722.4198021793</v>
      </c>
      <c r="C130" s="4">
        <f t="shared" si="9"/>
        <v>37532</v>
      </c>
      <c r="D130" s="4">
        <f t="shared" si="11"/>
        <v>7501.2588310412666</v>
      </c>
      <c r="E130" s="4">
        <f t="shared" si="12"/>
        <v>30030.741168958732</v>
      </c>
      <c r="F130" s="4">
        <f t="shared" si="13"/>
        <v>1883691.6786332205</v>
      </c>
    </row>
    <row r="131" spans="1:6" x14ac:dyDescent="0.35">
      <c r="A131" s="1">
        <v>125</v>
      </c>
      <c r="B131" s="4">
        <f t="shared" si="10"/>
        <v>1883691.6786332205</v>
      </c>
      <c r="C131" s="4">
        <f t="shared" si="9"/>
        <v>37532</v>
      </c>
      <c r="D131" s="4">
        <f t="shared" si="11"/>
        <v>7383.5466905210897</v>
      </c>
      <c r="E131" s="4">
        <f t="shared" si="12"/>
        <v>30148.453309478911</v>
      </c>
      <c r="F131" s="4">
        <f t="shared" si="13"/>
        <v>1853543.2253237416</v>
      </c>
    </row>
    <row r="132" spans="1:6" x14ac:dyDescent="0.35">
      <c r="A132" s="1">
        <v>126</v>
      </c>
      <c r="B132" s="4">
        <f t="shared" si="10"/>
        <v>1853543.2253237416</v>
      </c>
      <c r="C132" s="4">
        <f t="shared" si="9"/>
        <v>37532</v>
      </c>
      <c r="D132" s="4">
        <f t="shared" si="11"/>
        <v>7265.3731511980041</v>
      </c>
      <c r="E132" s="4">
        <f t="shared" si="12"/>
        <v>30266.626848801996</v>
      </c>
      <c r="F132" s="4">
        <f t="shared" si="13"/>
        <v>1823276.5984749396</v>
      </c>
    </row>
    <row r="133" spans="1:6" x14ac:dyDescent="0.35">
      <c r="A133" s="1">
        <v>127</v>
      </c>
      <c r="B133" s="4">
        <f t="shared" si="10"/>
        <v>1823276.5984749396</v>
      </c>
      <c r="C133" s="4">
        <f t="shared" si="9"/>
        <v>37532</v>
      </c>
      <c r="D133" s="4">
        <f t="shared" si="11"/>
        <v>7146.7364045172208</v>
      </c>
      <c r="E133" s="4">
        <f t="shared" si="12"/>
        <v>30385.263595482778</v>
      </c>
      <c r="F133" s="4">
        <f t="shared" si="13"/>
        <v>1792891.3348794568</v>
      </c>
    </row>
    <row r="134" spans="1:6" x14ac:dyDescent="0.35">
      <c r="A134" s="1">
        <v>128</v>
      </c>
      <c r="B134" s="4">
        <f t="shared" si="10"/>
        <v>1792891.3348794568</v>
      </c>
      <c r="C134" s="4">
        <f t="shared" si="9"/>
        <v>37532</v>
      </c>
      <c r="D134" s="4">
        <f t="shared" si="11"/>
        <v>7027.6346348349216</v>
      </c>
      <c r="E134" s="4">
        <f t="shared" si="12"/>
        <v>30504.365365165078</v>
      </c>
      <c r="F134" s="4">
        <f t="shared" si="13"/>
        <v>1762386.9695142917</v>
      </c>
    </row>
    <row r="135" spans="1:6" x14ac:dyDescent="0.35">
      <c r="A135" s="1">
        <v>129</v>
      </c>
      <c r="B135" s="4">
        <f t="shared" si="10"/>
        <v>1762386.9695142917</v>
      </c>
      <c r="C135" s="4">
        <f t="shared" si="9"/>
        <v>37532</v>
      </c>
      <c r="D135" s="4">
        <f t="shared" si="11"/>
        <v>6908.0660193904687</v>
      </c>
      <c r="E135" s="4">
        <f t="shared" si="12"/>
        <v>30623.93398060953</v>
      </c>
      <c r="F135" s="4">
        <f t="shared" si="13"/>
        <v>1731763.0355336822</v>
      </c>
    </row>
    <row r="136" spans="1:6" x14ac:dyDescent="0.35">
      <c r="A136" s="1">
        <v>130</v>
      </c>
      <c r="B136" s="4">
        <f t="shared" si="10"/>
        <v>1731763.0355336822</v>
      </c>
      <c r="C136" s="4">
        <f t="shared" si="9"/>
        <v>37532</v>
      </c>
      <c r="D136" s="4">
        <f t="shared" si="11"/>
        <v>6788.0287282785121</v>
      </c>
      <c r="E136" s="4">
        <f t="shared" si="12"/>
        <v>30743.971271721486</v>
      </c>
      <c r="F136" s="4">
        <f t="shared" si="13"/>
        <v>1701019.0642619608</v>
      </c>
    </row>
    <row r="137" spans="1:6" x14ac:dyDescent="0.35">
      <c r="A137" s="1">
        <v>131</v>
      </c>
      <c r="B137" s="4">
        <f t="shared" si="10"/>
        <v>1701019.0642619608</v>
      </c>
      <c r="C137" s="4">
        <f t="shared" ref="C137:C186" si="14">$C$5</f>
        <v>37532</v>
      </c>
      <c r="D137" s="4">
        <f t="shared" si="11"/>
        <v>6667.5209244209818</v>
      </c>
      <c r="E137" s="4">
        <f t="shared" si="12"/>
        <v>30864.479075579016</v>
      </c>
      <c r="F137" s="4">
        <f t="shared" si="13"/>
        <v>1670154.5851863818</v>
      </c>
    </row>
    <row r="138" spans="1:6" x14ac:dyDescent="0.35">
      <c r="A138" s="1">
        <v>132</v>
      </c>
      <c r="B138" s="4">
        <f t="shared" si="10"/>
        <v>1670154.5851863818</v>
      </c>
      <c r="C138" s="4">
        <f t="shared" si="14"/>
        <v>37532</v>
      </c>
      <c r="D138" s="4">
        <f t="shared" si="11"/>
        <v>6546.5407635389729</v>
      </c>
      <c r="E138" s="4">
        <f t="shared" si="12"/>
        <v>30985.459236461029</v>
      </c>
      <c r="F138" s="4">
        <f t="shared" si="13"/>
        <v>1639169.1259499209</v>
      </c>
    </row>
    <row r="139" spans="1:6" x14ac:dyDescent="0.35">
      <c r="A139" s="1">
        <v>133</v>
      </c>
      <c r="B139" s="4">
        <f t="shared" si="10"/>
        <v>1639169.1259499209</v>
      </c>
      <c r="C139" s="4">
        <f t="shared" si="14"/>
        <v>37532</v>
      </c>
      <c r="D139" s="4">
        <f t="shared" si="11"/>
        <v>6425.0863941245216</v>
      </c>
      <c r="E139" s="4">
        <f t="shared" si="12"/>
        <v>31106.913605875478</v>
      </c>
      <c r="F139" s="4">
        <f t="shared" si="13"/>
        <v>1608062.2123440453</v>
      </c>
    </row>
    <row r="140" spans="1:6" x14ac:dyDescent="0.35">
      <c r="A140" s="1">
        <v>134</v>
      </c>
      <c r="B140" s="4">
        <f t="shared" si="10"/>
        <v>1608062.2123440453</v>
      </c>
      <c r="C140" s="4">
        <f t="shared" si="14"/>
        <v>37532</v>
      </c>
      <c r="D140" s="4">
        <f t="shared" si="11"/>
        <v>6303.1559574122675</v>
      </c>
      <c r="E140" s="4">
        <f t="shared" si="12"/>
        <v>31228.844042587734</v>
      </c>
      <c r="F140" s="4">
        <f t="shared" si="13"/>
        <v>1576833.3683014575</v>
      </c>
    </row>
    <row r="141" spans="1:6" x14ac:dyDescent="0.35">
      <c r="A141" s="1">
        <v>135</v>
      </c>
      <c r="B141" s="4">
        <f t="shared" si="10"/>
        <v>1576833.3683014575</v>
      </c>
      <c r="C141" s="4">
        <f t="shared" si="14"/>
        <v>37532</v>
      </c>
      <c r="D141" s="4">
        <f t="shared" si="11"/>
        <v>6180.7475873510084</v>
      </c>
      <c r="E141" s="4">
        <f t="shared" si="12"/>
        <v>31351.252412648992</v>
      </c>
      <c r="F141" s="4">
        <f t="shared" si="13"/>
        <v>1545482.1158888084</v>
      </c>
    </row>
    <row r="142" spans="1:6" x14ac:dyDescent="0.35">
      <c r="A142" s="1">
        <v>136</v>
      </c>
      <c r="B142" s="4">
        <f t="shared" si="10"/>
        <v>1545482.1158888084</v>
      </c>
      <c r="C142" s="4">
        <f t="shared" si="14"/>
        <v>37532</v>
      </c>
      <c r="D142" s="4">
        <f t="shared" si="11"/>
        <v>6057.8594105751426</v>
      </c>
      <c r="E142" s="4">
        <f t="shared" si="12"/>
        <v>31474.140589424856</v>
      </c>
      <c r="F142" s="4">
        <f t="shared" si="13"/>
        <v>1514007.9752993835</v>
      </c>
    </row>
    <row r="143" spans="1:6" x14ac:dyDescent="0.35">
      <c r="A143" s="1">
        <v>137</v>
      </c>
      <c r="B143" s="4">
        <f t="shared" si="10"/>
        <v>1514007.9752993835</v>
      </c>
      <c r="C143" s="4">
        <f t="shared" si="14"/>
        <v>37532</v>
      </c>
      <c r="D143" s="4">
        <f t="shared" si="11"/>
        <v>5934.4895463759958</v>
      </c>
      <c r="E143" s="4">
        <f t="shared" si="12"/>
        <v>31597.510453624003</v>
      </c>
      <c r="F143" s="4">
        <f t="shared" si="13"/>
        <v>1482410.4648457596</v>
      </c>
    </row>
    <row r="144" spans="1:6" x14ac:dyDescent="0.35">
      <c r="A144" s="1">
        <v>138</v>
      </c>
      <c r="B144" s="4">
        <f t="shared" si="10"/>
        <v>1482410.4648457596</v>
      </c>
      <c r="C144" s="4">
        <f t="shared" si="14"/>
        <v>37532</v>
      </c>
      <c r="D144" s="4">
        <f t="shared" si="11"/>
        <v>5810.6361066730396</v>
      </c>
      <c r="E144" s="4">
        <f t="shared" si="12"/>
        <v>31721.363893326961</v>
      </c>
      <c r="F144" s="4">
        <f t="shared" si="13"/>
        <v>1450689.1009524325</v>
      </c>
    </row>
    <row r="145" spans="1:6" x14ac:dyDescent="0.35">
      <c r="A145" s="1">
        <v>139</v>
      </c>
      <c r="B145" s="4">
        <f t="shared" si="10"/>
        <v>1450689.1009524325</v>
      </c>
      <c r="C145" s="4">
        <f t="shared" si="14"/>
        <v>37532</v>
      </c>
      <c r="D145" s="4">
        <f t="shared" si="11"/>
        <v>5686.2971959849938</v>
      </c>
      <c r="E145" s="4">
        <f t="shared" si="12"/>
        <v>31845.702804015007</v>
      </c>
      <c r="F145" s="4">
        <f t="shared" si="13"/>
        <v>1418843.3981484175</v>
      </c>
    </row>
    <row r="146" spans="1:6" x14ac:dyDescent="0.35">
      <c r="A146" s="1">
        <v>140</v>
      </c>
      <c r="B146" s="4">
        <f t="shared" si="10"/>
        <v>1418843.3981484175</v>
      </c>
      <c r="C146" s="4">
        <f t="shared" si="14"/>
        <v>37532</v>
      </c>
      <c r="D146" s="4">
        <f t="shared" si="11"/>
        <v>5561.4709114008238</v>
      </c>
      <c r="E146" s="4">
        <f t="shared" si="12"/>
        <v>31970.529088599178</v>
      </c>
      <c r="F146" s="4">
        <f t="shared" si="13"/>
        <v>1386872.8690598183</v>
      </c>
    </row>
    <row r="147" spans="1:6" x14ac:dyDescent="0.35">
      <c r="A147" s="1">
        <v>141</v>
      </c>
      <c r="B147" s="4">
        <f t="shared" si="10"/>
        <v>1386872.8690598183</v>
      </c>
      <c r="C147" s="4">
        <f t="shared" si="14"/>
        <v>37532</v>
      </c>
      <c r="D147" s="4">
        <f t="shared" si="11"/>
        <v>5436.1553425506108</v>
      </c>
      <c r="E147" s="4">
        <f t="shared" si="12"/>
        <v>32095.84465744939</v>
      </c>
      <c r="F147" s="4">
        <f t="shared" si="13"/>
        <v>1354777.024402369</v>
      </c>
    </row>
    <row r="148" spans="1:6" x14ac:dyDescent="0.35">
      <c r="A148" s="1">
        <v>142</v>
      </c>
      <c r="B148" s="4">
        <f t="shared" si="10"/>
        <v>1354777.024402369</v>
      </c>
      <c r="C148" s="4">
        <f t="shared" si="14"/>
        <v>37532</v>
      </c>
      <c r="D148" s="4">
        <f t="shared" si="11"/>
        <v>5310.348571576319</v>
      </c>
      <c r="E148" s="4">
        <f t="shared" si="12"/>
        <v>32221.65142842368</v>
      </c>
      <c r="F148" s="4">
        <f t="shared" si="13"/>
        <v>1322555.3729739455</v>
      </c>
    </row>
    <row r="149" spans="1:6" x14ac:dyDescent="0.35">
      <c r="A149" s="1">
        <v>143</v>
      </c>
      <c r="B149" s="4">
        <f t="shared" si="10"/>
        <v>1322555.3729739455</v>
      </c>
      <c r="C149" s="4">
        <f t="shared" si="14"/>
        <v>37532</v>
      </c>
      <c r="D149" s="4">
        <f t="shared" si="11"/>
        <v>5184.048673102443</v>
      </c>
      <c r="E149" s="4">
        <f t="shared" si="12"/>
        <v>32347.951326897557</v>
      </c>
      <c r="F149" s="4">
        <f t="shared" si="13"/>
        <v>1290207.4216470479</v>
      </c>
    </row>
    <row r="150" spans="1:6" x14ac:dyDescent="0.35">
      <c r="A150" s="1">
        <v>144</v>
      </c>
      <c r="B150" s="4">
        <f t="shared" si="10"/>
        <v>1290207.4216470479</v>
      </c>
      <c r="C150" s="4">
        <f t="shared" si="14"/>
        <v>37532</v>
      </c>
      <c r="D150" s="4">
        <f t="shared" si="11"/>
        <v>5057.2537142065412</v>
      </c>
      <c r="E150" s="4">
        <f t="shared" si="12"/>
        <v>32474.746285793459</v>
      </c>
      <c r="F150" s="4">
        <f t="shared" si="13"/>
        <v>1257732.6753612545</v>
      </c>
    </row>
    <row r="151" spans="1:6" x14ac:dyDescent="0.35">
      <c r="A151" s="1">
        <v>145</v>
      </c>
      <c r="B151" s="4">
        <f t="shared" si="10"/>
        <v>1257732.6753612545</v>
      </c>
      <c r="C151" s="4">
        <f t="shared" si="14"/>
        <v>37532</v>
      </c>
      <c r="D151" s="4">
        <f t="shared" si="11"/>
        <v>4929.9617543896557</v>
      </c>
      <c r="E151" s="4">
        <f t="shared" si="12"/>
        <v>32602.038245610343</v>
      </c>
      <c r="F151" s="4">
        <f t="shared" si="13"/>
        <v>1225130.6371156441</v>
      </c>
    </row>
    <row r="152" spans="1:6" x14ac:dyDescent="0.35">
      <c r="A152" s="1">
        <v>146</v>
      </c>
      <c r="B152" s="4">
        <f t="shared" si="10"/>
        <v>1225130.6371156441</v>
      </c>
      <c r="C152" s="4">
        <f t="shared" si="14"/>
        <v>37532</v>
      </c>
      <c r="D152" s="4">
        <f t="shared" si="11"/>
        <v>4802.1708455466114</v>
      </c>
      <c r="E152" s="4">
        <f t="shared" si="12"/>
        <v>32729.829154453389</v>
      </c>
      <c r="F152" s="4">
        <f t="shared" si="13"/>
        <v>1192400.8079611906</v>
      </c>
    </row>
    <row r="153" spans="1:6" x14ac:dyDescent="0.35">
      <c r="A153" s="1">
        <v>147</v>
      </c>
      <c r="B153" s="4">
        <f t="shared" si="10"/>
        <v>1192400.8079611906</v>
      </c>
      <c r="C153" s="4">
        <f t="shared" si="14"/>
        <v>37532</v>
      </c>
      <c r="D153" s="4">
        <f t="shared" si="11"/>
        <v>4673.8790319362051</v>
      </c>
      <c r="E153" s="4">
        <f t="shared" si="12"/>
        <v>32858.120968063799</v>
      </c>
      <c r="F153" s="4">
        <f t="shared" si="13"/>
        <v>1159542.6869931268</v>
      </c>
    </row>
    <row r="154" spans="1:6" x14ac:dyDescent="0.35">
      <c r="A154" s="1">
        <v>148</v>
      </c>
      <c r="B154" s="4">
        <f t="shared" si="10"/>
        <v>1159542.6869931268</v>
      </c>
      <c r="C154" s="4">
        <f t="shared" si="14"/>
        <v>37532</v>
      </c>
      <c r="D154" s="4">
        <f t="shared" si="11"/>
        <v>4545.0843501512736</v>
      </c>
      <c r="E154" s="4">
        <f t="shared" si="12"/>
        <v>32986.915649848728</v>
      </c>
      <c r="F154" s="4">
        <f t="shared" si="13"/>
        <v>1126555.771343278</v>
      </c>
    </row>
    <row r="155" spans="1:6" x14ac:dyDescent="0.35">
      <c r="A155" s="1">
        <v>149</v>
      </c>
      <c r="B155" s="4">
        <f t="shared" si="10"/>
        <v>1126555.771343278</v>
      </c>
      <c r="C155" s="4">
        <f t="shared" si="14"/>
        <v>37532</v>
      </c>
      <c r="D155" s="4">
        <f t="shared" si="11"/>
        <v>4415.7848290886423</v>
      </c>
      <c r="E155" s="4">
        <f t="shared" si="12"/>
        <v>33116.21517091136</v>
      </c>
      <c r="F155" s="4">
        <f t="shared" si="13"/>
        <v>1093439.5561723667</v>
      </c>
    </row>
    <row r="156" spans="1:6" x14ac:dyDescent="0.35">
      <c r="A156" s="1">
        <v>150</v>
      </c>
      <c r="B156" s="4">
        <f t="shared" si="10"/>
        <v>1093439.5561723667</v>
      </c>
      <c r="C156" s="4">
        <f t="shared" si="14"/>
        <v>37532</v>
      </c>
      <c r="D156" s="4">
        <f t="shared" si="11"/>
        <v>4285.9784899189635</v>
      </c>
      <c r="E156" s="4">
        <f t="shared" si="12"/>
        <v>33246.021510081038</v>
      </c>
      <c r="F156" s="4">
        <f t="shared" si="13"/>
        <v>1060193.5346622856</v>
      </c>
    </row>
    <row r="157" spans="1:6" x14ac:dyDescent="0.35">
      <c r="A157" s="1">
        <v>151</v>
      </c>
      <c r="B157" s="4">
        <f t="shared" si="10"/>
        <v>1060193.5346622856</v>
      </c>
      <c r="C157" s="4">
        <f t="shared" si="14"/>
        <v>37532</v>
      </c>
      <c r="D157" s="4">
        <f t="shared" si="11"/>
        <v>4155.6633460564262</v>
      </c>
      <c r="E157" s="4">
        <f t="shared" si="12"/>
        <v>33376.336653943574</v>
      </c>
      <c r="F157" s="4">
        <f t="shared" si="13"/>
        <v>1026817.1980083421</v>
      </c>
    </row>
    <row r="158" spans="1:6" x14ac:dyDescent="0.35">
      <c r="A158" s="1">
        <v>152</v>
      </c>
      <c r="B158" s="4">
        <f t="shared" si="10"/>
        <v>1026817.1980083421</v>
      </c>
      <c r="C158" s="4">
        <f t="shared" si="14"/>
        <v>37532</v>
      </c>
      <c r="D158" s="4">
        <f t="shared" si="11"/>
        <v>4024.8374031283602</v>
      </c>
      <c r="E158" s="4">
        <f t="shared" si="12"/>
        <v>33507.16259687164</v>
      </c>
      <c r="F158" s="4">
        <f t="shared" si="13"/>
        <v>993310.03541147045</v>
      </c>
    </row>
    <row r="159" spans="1:6" x14ac:dyDescent="0.35">
      <c r="A159" s="1">
        <v>153</v>
      </c>
      <c r="B159" s="4">
        <f t="shared" si="10"/>
        <v>993310.03541147045</v>
      </c>
      <c r="C159" s="4">
        <f t="shared" si="14"/>
        <v>37532</v>
      </c>
      <c r="D159" s="4">
        <f t="shared" si="11"/>
        <v>3893.4986589447076</v>
      </c>
      <c r="E159" s="4">
        <f t="shared" si="12"/>
        <v>33638.501341055293</v>
      </c>
      <c r="F159" s="4">
        <f t="shared" si="13"/>
        <v>959671.53407041519</v>
      </c>
    </row>
    <row r="160" spans="1:6" x14ac:dyDescent="0.35">
      <c r="A160" s="1">
        <v>154</v>
      </c>
      <c r="B160" s="4">
        <f t="shared" si="10"/>
        <v>959671.53407041519</v>
      </c>
      <c r="C160" s="4">
        <f t="shared" si="14"/>
        <v>37532</v>
      </c>
      <c r="D160" s="4">
        <f t="shared" si="11"/>
        <v>3761.6451034673842</v>
      </c>
      <c r="E160" s="4">
        <f t="shared" si="12"/>
        <v>33770.354896532619</v>
      </c>
      <c r="F160" s="4">
        <f t="shared" si="13"/>
        <v>925901.17917388259</v>
      </c>
    </row>
    <row r="161" spans="1:6" x14ac:dyDescent="0.35">
      <c r="A161" s="1">
        <v>155</v>
      </c>
      <c r="B161" s="4">
        <f t="shared" si="10"/>
        <v>925901.17917388259</v>
      </c>
      <c r="C161" s="4">
        <f t="shared" si="14"/>
        <v>37532</v>
      </c>
      <c r="D161" s="4">
        <f t="shared" si="11"/>
        <v>3629.2747187795158</v>
      </c>
      <c r="E161" s="4">
        <f t="shared" si="12"/>
        <v>33902.725281220482</v>
      </c>
      <c r="F161" s="4">
        <f t="shared" si="13"/>
        <v>891998.45389266207</v>
      </c>
    </row>
    <row r="162" spans="1:6" x14ac:dyDescent="0.35">
      <c r="A162" s="1">
        <v>156</v>
      </c>
      <c r="B162" s="4">
        <f t="shared" si="10"/>
        <v>891998.45389266207</v>
      </c>
      <c r="C162" s="4">
        <f t="shared" si="14"/>
        <v>37532</v>
      </c>
      <c r="D162" s="4">
        <f t="shared" si="11"/>
        <v>3496.3854790545565</v>
      </c>
      <c r="E162" s="4">
        <f t="shared" si="12"/>
        <v>34035.614520945441</v>
      </c>
      <c r="F162" s="4">
        <f t="shared" si="13"/>
        <v>857962.8393717166</v>
      </c>
    </row>
    <row r="163" spans="1:6" x14ac:dyDescent="0.35">
      <c r="A163" s="1">
        <v>157</v>
      </c>
      <c r="B163" s="4">
        <f t="shared" si="10"/>
        <v>857962.8393717166</v>
      </c>
      <c r="C163" s="4">
        <f t="shared" si="14"/>
        <v>37532</v>
      </c>
      <c r="D163" s="4">
        <f t="shared" si="11"/>
        <v>3362.9753505252843</v>
      </c>
      <c r="E163" s="4">
        <f t="shared" si="12"/>
        <v>34169.024649474719</v>
      </c>
      <c r="F163" s="4">
        <f t="shared" si="13"/>
        <v>823793.81472224183</v>
      </c>
    </row>
    <row r="164" spans="1:6" x14ac:dyDescent="0.35">
      <c r="A164" s="1">
        <v>158</v>
      </c>
      <c r="B164" s="4">
        <f t="shared" si="10"/>
        <v>823793.81472224183</v>
      </c>
      <c r="C164" s="4">
        <f t="shared" si="14"/>
        <v>37532</v>
      </c>
      <c r="D164" s="4">
        <f t="shared" si="11"/>
        <v>3229.0422914526762</v>
      </c>
      <c r="E164" s="4">
        <f t="shared" si="12"/>
        <v>34302.957708547321</v>
      </c>
      <c r="F164" s="4">
        <f t="shared" si="13"/>
        <v>789490.85701369448</v>
      </c>
    </row>
    <row r="165" spans="1:6" x14ac:dyDescent="0.35">
      <c r="A165" s="1">
        <v>159</v>
      </c>
      <c r="B165" s="4">
        <f t="shared" si="10"/>
        <v>789490.85701369448</v>
      </c>
      <c r="C165" s="4">
        <f t="shared" si="14"/>
        <v>37532</v>
      </c>
      <c r="D165" s="4">
        <f t="shared" si="11"/>
        <v>3094.5842520946621</v>
      </c>
      <c r="E165" s="4">
        <f t="shared" si="12"/>
        <v>34437.415747905339</v>
      </c>
      <c r="F165" s="4">
        <f t="shared" si="13"/>
        <v>755053.44126578909</v>
      </c>
    </row>
    <row r="166" spans="1:6" x14ac:dyDescent="0.35">
      <c r="A166" s="1">
        <v>160</v>
      </c>
      <c r="B166" s="4">
        <f t="shared" si="10"/>
        <v>755053.44126578909</v>
      </c>
      <c r="C166" s="4">
        <f t="shared" si="14"/>
        <v>37532</v>
      </c>
      <c r="D166" s="4">
        <f t="shared" si="11"/>
        <v>2959.5991746747518</v>
      </c>
      <c r="E166" s="4">
        <f t="shared" si="12"/>
        <v>34572.400825325247</v>
      </c>
      <c r="F166" s="4">
        <f t="shared" si="13"/>
        <v>720481.04044046381</v>
      </c>
    </row>
    <row r="167" spans="1:6" x14ac:dyDescent="0.35">
      <c r="A167" s="1">
        <v>161</v>
      </c>
      <c r="B167" s="4">
        <f t="shared" si="10"/>
        <v>720481.04044046381</v>
      </c>
      <c r="C167" s="4">
        <f t="shared" si="14"/>
        <v>37532</v>
      </c>
      <c r="D167" s="4">
        <f t="shared" si="11"/>
        <v>2824.0849933505465</v>
      </c>
      <c r="E167" s="4">
        <f t="shared" si="12"/>
        <v>34707.915006649455</v>
      </c>
      <c r="F167" s="4">
        <f t="shared" si="13"/>
        <v>685773.12543381436</v>
      </c>
    </row>
    <row r="168" spans="1:6" x14ac:dyDescent="0.35">
      <c r="A168" s="1">
        <v>162</v>
      </c>
      <c r="B168" s="4">
        <f t="shared" si="10"/>
        <v>685773.12543381436</v>
      </c>
      <c r="C168" s="4">
        <f t="shared" si="14"/>
        <v>37532</v>
      </c>
      <c r="D168" s="4">
        <f t="shared" si="11"/>
        <v>2688.0396341821192</v>
      </c>
      <c r="E168" s="4">
        <f t="shared" si="12"/>
        <v>34843.960365817882</v>
      </c>
      <c r="F168" s="4">
        <f t="shared" si="13"/>
        <v>650929.16506799648</v>
      </c>
    </row>
    <row r="169" spans="1:6" x14ac:dyDescent="0.35">
      <c r="A169" s="1">
        <v>163</v>
      </c>
      <c r="B169" s="4">
        <f t="shared" si="10"/>
        <v>650929.16506799648</v>
      </c>
      <c r="C169" s="4">
        <f t="shared" si="14"/>
        <v>37532</v>
      </c>
      <c r="D169" s="4">
        <f t="shared" si="11"/>
        <v>2551.4610151002771</v>
      </c>
      <c r="E169" s="4">
        <f t="shared" si="12"/>
        <v>34980.538984899722</v>
      </c>
      <c r="F169" s="4">
        <f t="shared" si="13"/>
        <v>615948.62608309672</v>
      </c>
    </row>
    <row r="170" spans="1:6" x14ac:dyDescent="0.35">
      <c r="A170" s="1">
        <v>164</v>
      </c>
      <c r="B170" s="4">
        <f t="shared" si="10"/>
        <v>615948.62608309672</v>
      </c>
      <c r="C170" s="4">
        <f t="shared" si="14"/>
        <v>37532</v>
      </c>
      <c r="D170" s="4">
        <f t="shared" si="11"/>
        <v>2414.3470458746951</v>
      </c>
      <c r="E170" s="4">
        <f t="shared" si="12"/>
        <v>35117.652954125304</v>
      </c>
      <c r="F170" s="4">
        <f t="shared" si="13"/>
        <v>580830.97312897141</v>
      </c>
    </row>
    <row r="171" spans="1:6" x14ac:dyDescent="0.35">
      <c r="A171" s="1">
        <v>165</v>
      </c>
      <c r="B171" s="4">
        <f t="shared" si="10"/>
        <v>580830.97312897141</v>
      </c>
      <c r="C171" s="4">
        <f t="shared" si="14"/>
        <v>37532</v>
      </c>
      <c r="D171" s="4">
        <f t="shared" si="11"/>
        <v>2276.6956280819277</v>
      </c>
      <c r="E171" s="4">
        <f t="shared" si="12"/>
        <v>35255.304371918071</v>
      </c>
      <c r="F171" s="4">
        <f t="shared" si="13"/>
        <v>545575.66875705332</v>
      </c>
    </row>
    <row r="172" spans="1:6" x14ac:dyDescent="0.35">
      <c r="A172" s="1">
        <v>166</v>
      </c>
      <c r="B172" s="4">
        <f t="shared" si="10"/>
        <v>545575.66875705332</v>
      </c>
      <c r="C172" s="4">
        <f t="shared" si="14"/>
        <v>37532</v>
      </c>
      <c r="D172" s="4">
        <f t="shared" si="11"/>
        <v>2138.504655073295</v>
      </c>
      <c r="E172" s="4">
        <f t="shared" si="12"/>
        <v>35393.495344926705</v>
      </c>
      <c r="F172" s="4">
        <f t="shared" si="13"/>
        <v>510182.17341212661</v>
      </c>
    </row>
    <row r="173" spans="1:6" x14ac:dyDescent="0.35">
      <c r="A173" s="1">
        <v>167</v>
      </c>
      <c r="B173" s="4">
        <f t="shared" si="10"/>
        <v>510182.17341212661</v>
      </c>
      <c r="C173" s="4">
        <f t="shared" si="14"/>
        <v>37532</v>
      </c>
      <c r="D173" s="4">
        <f t="shared" si="11"/>
        <v>1999.7720119426399</v>
      </c>
      <c r="E173" s="4">
        <f t="shared" si="12"/>
        <v>35532.227988057362</v>
      </c>
      <c r="F173" s="4">
        <f t="shared" si="13"/>
        <v>474649.94542406924</v>
      </c>
    </row>
    <row r="174" spans="1:6" x14ac:dyDescent="0.35">
      <c r="A174" s="1">
        <v>168</v>
      </c>
      <c r="B174" s="4">
        <f t="shared" si="10"/>
        <v>474649.94542406924</v>
      </c>
      <c r="C174" s="4">
        <f t="shared" si="14"/>
        <v>37532</v>
      </c>
      <c r="D174" s="4">
        <f t="shared" si="11"/>
        <v>1860.4955754939629</v>
      </c>
      <c r="E174" s="4">
        <f t="shared" si="12"/>
        <v>35671.504424506034</v>
      </c>
      <c r="F174" s="4">
        <f t="shared" si="13"/>
        <v>438978.4409995632</v>
      </c>
    </row>
    <row r="175" spans="1:6" x14ac:dyDescent="0.35">
      <c r="A175" s="1">
        <v>169</v>
      </c>
      <c r="B175" s="4">
        <f t="shared" si="10"/>
        <v>438978.4409995632</v>
      </c>
      <c r="C175" s="4">
        <f t="shared" si="14"/>
        <v>37532</v>
      </c>
      <c r="D175" s="4">
        <f t="shared" si="11"/>
        <v>1720.6732142089268</v>
      </c>
      <c r="E175" s="4">
        <f t="shared" si="12"/>
        <v>35811.326785791076</v>
      </c>
      <c r="F175" s="4">
        <f t="shared" si="13"/>
        <v>403167.11421377212</v>
      </c>
    </row>
    <row r="176" spans="1:6" x14ac:dyDescent="0.35">
      <c r="A176" s="1">
        <v>170</v>
      </c>
      <c r="B176" s="4">
        <f t="shared" si="10"/>
        <v>403167.11421377212</v>
      </c>
      <c r="C176" s="4">
        <f t="shared" si="14"/>
        <v>37532</v>
      </c>
      <c r="D176" s="4">
        <f t="shared" si="11"/>
        <v>1580.3027882142374</v>
      </c>
      <c r="E176" s="4">
        <f t="shared" si="12"/>
        <v>35951.697211785766</v>
      </c>
      <c r="F176" s="4">
        <f t="shared" si="13"/>
        <v>367215.41700198635</v>
      </c>
    </row>
    <row r="177" spans="1:6" x14ac:dyDescent="0.35">
      <c r="A177" s="1">
        <v>171</v>
      </c>
      <c r="B177" s="4">
        <f t="shared" ref="B177:B186" si="15">F176</f>
        <v>367215.41700198635</v>
      </c>
      <c r="C177" s="4">
        <f t="shared" si="14"/>
        <v>37532</v>
      </c>
      <c r="D177" s="4">
        <f t="shared" ref="D177:D186" si="16">B177*$C$4</f>
        <v>1439.3821492488921</v>
      </c>
      <c r="E177" s="4">
        <f t="shared" ref="E177:E186" si="17">C177-D177</f>
        <v>36092.617850751107</v>
      </c>
      <c r="F177" s="4">
        <f t="shared" ref="F177:F186" si="18">B177-E177</f>
        <v>331122.79915123526</v>
      </c>
    </row>
    <row r="178" spans="1:6" x14ac:dyDescent="0.35">
      <c r="A178" s="1">
        <v>172</v>
      </c>
      <c r="B178" s="4">
        <f t="shared" si="15"/>
        <v>331122.79915123526</v>
      </c>
      <c r="C178" s="4">
        <f t="shared" si="14"/>
        <v>37532</v>
      </c>
      <c r="D178" s="4">
        <f t="shared" si="16"/>
        <v>1297.9091406313046</v>
      </c>
      <c r="E178" s="4">
        <f t="shared" si="17"/>
        <v>36234.090859368698</v>
      </c>
      <c r="F178" s="4">
        <f t="shared" si="18"/>
        <v>294888.70829186658</v>
      </c>
    </row>
    <row r="179" spans="1:6" x14ac:dyDescent="0.35">
      <c r="A179" s="1">
        <v>173</v>
      </c>
      <c r="B179" s="4">
        <f t="shared" si="15"/>
        <v>294888.70829186658</v>
      </c>
      <c r="C179" s="4">
        <f t="shared" si="14"/>
        <v>37532</v>
      </c>
      <c r="D179" s="4">
        <f t="shared" si="16"/>
        <v>1155.8815972262964</v>
      </c>
      <c r="E179" s="4">
        <f t="shared" si="17"/>
        <v>36376.118402773704</v>
      </c>
      <c r="F179" s="4">
        <f t="shared" si="18"/>
        <v>258512.58988909289</v>
      </c>
    </row>
    <row r="180" spans="1:6" x14ac:dyDescent="0.35">
      <c r="A180" s="1">
        <v>174</v>
      </c>
      <c r="B180" s="4">
        <f t="shared" si="15"/>
        <v>258512.58988909289</v>
      </c>
      <c r="C180" s="4">
        <f t="shared" si="14"/>
        <v>37532</v>
      </c>
      <c r="D180" s="4">
        <f t="shared" si="16"/>
        <v>1013.2973454119634</v>
      </c>
      <c r="E180" s="4">
        <f t="shared" si="17"/>
        <v>36518.702654588036</v>
      </c>
      <c r="F180" s="4">
        <f t="shared" si="18"/>
        <v>221993.88723450486</v>
      </c>
    </row>
    <row r="181" spans="1:6" x14ac:dyDescent="0.35">
      <c r="A181" s="1">
        <v>175</v>
      </c>
      <c r="B181" s="4">
        <f t="shared" si="15"/>
        <v>221993.88723450486</v>
      </c>
      <c r="C181" s="4">
        <f t="shared" si="14"/>
        <v>37532</v>
      </c>
      <c r="D181" s="4">
        <f t="shared" si="16"/>
        <v>870.15420304640793</v>
      </c>
      <c r="E181" s="4">
        <f t="shared" si="17"/>
        <v>36661.845796953596</v>
      </c>
      <c r="F181" s="4">
        <f t="shared" si="18"/>
        <v>185332.04143755126</v>
      </c>
    </row>
    <row r="182" spans="1:6" x14ac:dyDescent="0.35">
      <c r="A182" s="1">
        <v>176</v>
      </c>
      <c r="B182" s="4">
        <f t="shared" si="15"/>
        <v>185332.04143755126</v>
      </c>
      <c r="C182" s="4">
        <f t="shared" si="14"/>
        <v>37532</v>
      </c>
      <c r="D182" s="4">
        <f t="shared" si="16"/>
        <v>726.44997943434464</v>
      </c>
      <c r="E182" s="4">
        <f t="shared" si="17"/>
        <v>36805.550020565657</v>
      </c>
      <c r="F182" s="4">
        <f t="shared" si="18"/>
        <v>148526.49141698561</v>
      </c>
    </row>
    <row r="183" spans="1:6" x14ac:dyDescent="0.35">
      <c r="A183" s="1">
        <v>177</v>
      </c>
      <c r="B183" s="4">
        <f t="shared" si="15"/>
        <v>148526.49141698561</v>
      </c>
      <c r="C183" s="4">
        <f t="shared" si="14"/>
        <v>37532</v>
      </c>
      <c r="D183" s="4">
        <f t="shared" si="16"/>
        <v>582.18247529357257</v>
      </c>
      <c r="E183" s="4">
        <f t="shared" si="17"/>
        <v>36949.817524706428</v>
      </c>
      <c r="F183" s="4">
        <f t="shared" si="18"/>
        <v>111576.67389227918</v>
      </c>
    </row>
    <row r="184" spans="1:6" x14ac:dyDescent="0.35">
      <c r="A184" s="1">
        <v>178</v>
      </c>
      <c r="B184" s="4">
        <f t="shared" si="15"/>
        <v>111576.67389227918</v>
      </c>
      <c r="C184" s="4">
        <f t="shared" si="14"/>
        <v>37532</v>
      </c>
      <c r="D184" s="4">
        <f t="shared" si="16"/>
        <v>437.34948272131732</v>
      </c>
      <c r="E184" s="4">
        <f t="shared" si="17"/>
        <v>37094.650517278686</v>
      </c>
      <c r="F184" s="4">
        <f t="shared" si="18"/>
        <v>74482.023375000499</v>
      </c>
    </row>
    <row r="185" spans="1:6" x14ac:dyDescent="0.35">
      <c r="A185" s="1">
        <v>179</v>
      </c>
      <c r="B185" s="4">
        <f t="shared" si="15"/>
        <v>74482.023375000499</v>
      </c>
      <c r="C185" s="4">
        <f t="shared" si="14"/>
        <v>37532</v>
      </c>
      <c r="D185" s="4">
        <f t="shared" si="16"/>
        <v>291.94878516044037</v>
      </c>
      <c r="E185" s="4">
        <f t="shared" si="17"/>
        <v>37240.051214839557</v>
      </c>
      <c r="F185" s="4">
        <f t="shared" si="18"/>
        <v>37241.972160160942</v>
      </c>
    </row>
    <row r="186" spans="1:6" x14ac:dyDescent="0.35">
      <c r="A186" s="1">
        <v>180</v>
      </c>
      <c r="B186" s="4">
        <f t="shared" si="15"/>
        <v>37241.972160160942</v>
      </c>
      <c r="C186" s="4">
        <f t="shared" si="14"/>
        <v>37532</v>
      </c>
      <c r="D186" s="4">
        <f t="shared" si="16"/>
        <v>145.97815736551686</v>
      </c>
      <c r="E186" s="4">
        <f t="shared" si="17"/>
        <v>37386.02184263448</v>
      </c>
      <c r="F186" s="4">
        <f t="shared" si="18"/>
        <v>-144.04968247353827</v>
      </c>
    </row>
    <row r="187" spans="1:6" x14ac:dyDescent="0.35">
      <c r="B187" s="4"/>
      <c r="C187" s="4"/>
      <c r="D187" s="4"/>
      <c r="E187" s="4"/>
      <c r="F187" s="4"/>
    </row>
    <row r="188" spans="1:6" x14ac:dyDescent="0.35">
      <c r="B188" s="4"/>
      <c r="C188" s="4"/>
      <c r="D188" s="4"/>
      <c r="E188" s="4"/>
      <c r="F188" s="4"/>
    </row>
    <row r="189" spans="1:6" x14ac:dyDescent="0.35">
      <c r="B189" s="4"/>
      <c r="C189" s="4"/>
      <c r="D189" s="4"/>
      <c r="E189" s="4"/>
      <c r="F189" s="4"/>
    </row>
    <row r="190" spans="1:6" x14ac:dyDescent="0.35">
      <c r="B190" s="4"/>
      <c r="C190" s="4"/>
      <c r="D190" s="4"/>
      <c r="E190" s="4"/>
      <c r="F190" s="4"/>
    </row>
    <row r="191" spans="1:6" x14ac:dyDescent="0.35">
      <c r="B191" s="4"/>
      <c r="C191" s="4"/>
      <c r="D191" s="4"/>
      <c r="E191" s="4"/>
      <c r="F191" s="4"/>
    </row>
    <row r="192" spans="1:6" x14ac:dyDescent="0.35">
      <c r="B192" s="4"/>
      <c r="C192" s="4"/>
      <c r="D192" s="4"/>
      <c r="E192" s="4"/>
      <c r="F192" s="4"/>
    </row>
    <row r="193" spans="2:6" x14ac:dyDescent="0.35">
      <c r="B193" s="4"/>
      <c r="C193" s="4"/>
      <c r="D193" s="4"/>
      <c r="E193" s="4"/>
      <c r="F193" s="4"/>
    </row>
    <row r="194" spans="2:6" x14ac:dyDescent="0.35">
      <c r="B194" s="4"/>
      <c r="C194" s="4"/>
      <c r="D194" s="4"/>
      <c r="E194" s="4"/>
      <c r="F194" s="4"/>
    </row>
    <row r="195" spans="2:6" x14ac:dyDescent="0.35">
      <c r="B195" s="4"/>
      <c r="C195" s="4"/>
      <c r="D195" s="4"/>
      <c r="E195" s="4"/>
      <c r="F195" s="4"/>
    </row>
    <row r="196" spans="2:6" x14ac:dyDescent="0.35">
      <c r="B196" s="4"/>
      <c r="C196" s="4"/>
      <c r="D196" s="4"/>
      <c r="E196" s="4"/>
      <c r="F196" s="4"/>
    </row>
    <row r="197" spans="2:6" x14ac:dyDescent="0.35">
      <c r="B197" s="4"/>
      <c r="C197" s="4"/>
      <c r="D197" s="4"/>
      <c r="E197" s="4"/>
      <c r="F197" s="4"/>
    </row>
    <row r="198" spans="2:6" x14ac:dyDescent="0.35">
      <c r="B198" s="4"/>
      <c r="C198" s="4"/>
      <c r="D198" s="4"/>
      <c r="E198" s="4"/>
      <c r="F198" s="4"/>
    </row>
    <row r="199" spans="2:6" x14ac:dyDescent="0.35">
      <c r="B199" s="4"/>
      <c r="C199" s="4"/>
      <c r="D199" s="4"/>
      <c r="E199" s="4"/>
      <c r="F199" s="4"/>
    </row>
    <row r="200" spans="2:6" x14ac:dyDescent="0.35">
      <c r="B200" s="4"/>
      <c r="C200" s="4"/>
      <c r="D200" s="4"/>
      <c r="E200" s="4"/>
      <c r="F200" s="4"/>
    </row>
    <row r="201" spans="2:6" x14ac:dyDescent="0.35">
      <c r="B201" s="4"/>
      <c r="C201" s="4"/>
      <c r="D201" s="4"/>
      <c r="E201" s="4"/>
      <c r="F201" s="4"/>
    </row>
    <row r="202" spans="2:6" x14ac:dyDescent="0.35">
      <c r="B202" s="4"/>
      <c r="C202" s="4"/>
      <c r="D202" s="4"/>
      <c r="E202" s="4"/>
      <c r="F202" s="4"/>
    </row>
    <row r="203" spans="2:6" x14ac:dyDescent="0.35">
      <c r="B203" s="4"/>
      <c r="C203" s="4"/>
      <c r="D203" s="4"/>
      <c r="E203" s="4"/>
      <c r="F203" s="4"/>
    </row>
    <row r="204" spans="2:6" x14ac:dyDescent="0.35">
      <c r="B204" s="4"/>
      <c r="C204" s="4"/>
      <c r="D204" s="4"/>
      <c r="E204" s="4"/>
      <c r="F204" s="4"/>
    </row>
    <row r="205" spans="2:6" x14ac:dyDescent="0.35">
      <c r="B205" s="4"/>
      <c r="C205" s="4"/>
      <c r="D205" s="4"/>
      <c r="E205" s="4"/>
      <c r="F205" s="4"/>
    </row>
    <row r="206" spans="2:6" x14ac:dyDescent="0.35">
      <c r="B206" s="4"/>
      <c r="C206" s="4"/>
      <c r="D206" s="4"/>
      <c r="E206" s="4"/>
      <c r="F206" s="4"/>
    </row>
    <row r="207" spans="2:6" x14ac:dyDescent="0.35">
      <c r="B207" s="4"/>
      <c r="C207" s="4"/>
      <c r="D207" s="4"/>
      <c r="E207" s="4"/>
      <c r="F207" s="4"/>
    </row>
  </sheetData>
  <mergeCells count="1">
    <mergeCell ref="H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A761F-605D-4632-8A98-73B244045862}">
  <dimension ref="A1:M79"/>
  <sheetViews>
    <sheetView topLeftCell="A63" workbookViewId="0">
      <selection activeCell="E82" sqref="E82"/>
    </sheetView>
  </sheetViews>
  <sheetFormatPr defaultRowHeight="14.5" x14ac:dyDescent="0.35"/>
  <cols>
    <col min="2" max="2" width="18.26953125" customWidth="1"/>
    <col min="3" max="3" width="11.453125" customWidth="1"/>
    <col min="4" max="4" width="11.6328125" customWidth="1"/>
    <col min="5" max="5" width="12.26953125" customWidth="1"/>
    <col min="6" max="6" width="11.6328125" customWidth="1"/>
    <col min="7" max="7" width="13.81640625" customWidth="1"/>
    <col min="8" max="8" width="11.1796875" customWidth="1"/>
    <col min="9" max="9" width="12.7265625" customWidth="1"/>
    <col min="10" max="10" width="11.7265625" customWidth="1"/>
    <col min="11" max="11" width="11.90625" customWidth="1"/>
    <col min="12" max="12" width="11.453125" customWidth="1"/>
    <col min="13" max="13" width="13.453125" customWidth="1"/>
  </cols>
  <sheetData>
    <row r="1" spans="1:13" ht="15" thickBot="1" x14ac:dyDescent="0.4"/>
    <row r="2" spans="1:13" s="3" customFormat="1" x14ac:dyDescent="0.35">
      <c r="A2" s="163" t="s">
        <v>33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5"/>
    </row>
    <row r="3" spans="1:13" ht="15" thickBot="1" x14ac:dyDescent="0.4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8"/>
    </row>
    <row r="4" spans="1:13" ht="15" thickBot="1" x14ac:dyDescent="0.4">
      <c r="A4" s="41" t="s">
        <v>0</v>
      </c>
      <c r="B4" s="41" t="s">
        <v>1</v>
      </c>
      <c r="C4" s="41" t="s">
        <v>8</v>
      </c>
      <c r="D4" s="41" t="s">
        <v>10</v>
      </c>
      <c r="E4" s="42" t="s">
        <v>12</v>
      </c>
      <c r="F4" s="41" t="s">
        <v>18</v>
      </c>
      <c r="G4" s="41" t="s">
        <v>22</v>
      </c>
      <c r="H4" s="41" t="s">
        <v>23</v>
      </c>
      <c r="I4" s="41" t="s">
        <v>25</v>
      </c>
      <c r="J4" s="41" t="s">
        <v>26</v>
      </c>
      <c r="K4" s="41" t="s">
        <v>31</v>
      </c>
      <c r="L4" s="41" t="s">
        <v>32</v>
      </c>
      <c r="M4" s="43" t="s">
        <v>93</v>
      </c>
    </row>
    <row r="5" spans="1:13" x14ac:dyDescent="0.35">
      <c r="A5" s="34"/>
      <c r="B5" s="34"/>
      <c r="C5" s="34"/>
      <c r="D5" s="34"/>
      <c r="E5" s="35"/>
      <c r="F5" s="34"/>
      <c r="G5" s="34"/>
      <c r="H5" s="35"/>
      <c r="I5" s="35"/>
      <c r="J5" s="35"/>
      <c r="K5" s="35"/>
      <c r="L5" s="35"/>
      <c r="M5" s="36"/>
    </row>
    <row r="6" spans="1:13" ht="15" thickBot="1" x14ac:dyDescent="0.4">
      <c r="A6" s="34"/>
      <c r="B6" s="34"/>
      <c r="C6" s="34"/>
      <c r="D6" s="34"/>
      <c r="E6" s="35"/>
      <c r="F6" s="35"/>
      <c r="G6" s="35"/>
      <c r="H6" s="35"/>
      <c r="I6" s="35"/>
      <c r="J6" s="35"/>
      <c r="K6" s="35"/>
      <c r="L6" s="35"/>
      <c r="M6" s="36"/>
    </row>
    <row r="7" spans="1:13" ht="16" x14ac:dyDescent="0.5">
      <c r="A7" s="44">
        <v>1</v>
      </c>
      <c r="B7" s="45" t="s">
        <v>2</v>
      </c>
      <c r="C7" s="12">
        <v>6000</v>
      </c>
      <c r="D7" s="12" t="s">
        <v>13</v>
      </c>
      <c r="E7" s="28">
        <v>37</v>
      </c>
      <c r="F7" s="29">
        <v>28</v>
      </c>
      <c r="G7" s="30">
        <f>E7*C7</f>
        <v>222000</v>
      </c>
      <c r="H7" s="31">
        <f>(F54-4.5)*C7</f>
        <v>3991.7355371900849</v>
      </c>
      <c r="I7" s="32">
        <f>H7/C7</f>
        <v>0.66528925619834745</v>
      </c>
      <c r="J7" s="30">
        <f>F62*C7</f>
        <v>28512.39669421488</v>
      </c>
      <c r="K7" s="32">
        <f>J7/C7</f>
        <v>4.7520661157024797</v>
      </c>
      <c r="L7" s="32">
        <f t="shared" ref="L7:L12" si="0">I7+K7</f>
        <v>5.4173553719008272</v>
      </c>
      <c r="M7" s="49">
        <f>G7+H7+J7</f>
        <v>254504.13223140495</v>
      </c>
    </row>
    <row r="8" spans="1:13" ht="16" x14ac:dyDescent="0.5">
      <c r="A8" s="13"/>
      <c r="B8" s="15"/>
      <c r="C8" s="13"/>
      <c r="D8" s="13" t="s">
        <v>14</v>
      </c>
      <c r="E8" s="19">
        <v>37</v>
      </c>
      <c r="F8" s="19">
        <f>F7*1.015</f>
        <v>28.419999999999998</v>
      </c>
      <c r="G8" s="21">
        <f>E8*C7</f>
        <v>222000</v>
      </c>
      <c r="H8" s="23">
        <f>(F55-4.5)*C7</f>
        <v>4456.611570247931</v>
      </c>
      <c r="I8" s="25">
        <f>H8/C7</f>
        <v>0.74276859504132187</v>
      </c>
      <c r="J8" s="21">
        <f>F63*C7</f>
        <v>28940.082644628095</v>
      </c>
      <c r="K8" s="25">
        <f>J8/C7</f>
        <v>4.8233471074380159</v>
      </c>
      <c r="L8" s="25">
        <f t="shared" si="0"/>
        <v>5.5661157024793377</v>
      </c>
      <c r="M8" s="50">
        <f>G8+H8+J8</f>
        <v>255396.69421487604</v>
      </c>
    </row>
    <row r="9" spans="1:13" ht="16" x14ac:dyDescent="0.5">
      <c r="A9" s="13"/>
      <c r="B9" s="15"/>
      <c r="C9" s="13"/>
      <c r="D9" s="13" t="s">
        <v>15</v>
      </c>
      <c r="E9" s="19">
        <v>38.5</v>
      </c>
      <c r="F9" s="19">
        <f>F8*1.015</f>
        <v>28.846299999999996</v>
      </c>
      <c r="G9" s="21">
        <f>E9*C7</f>
        <v>231000</v>
      </c>
      <c r="H9" s="23">
        <f>(F56-4.5)*C7</f>
        <v>4928.4607438016455</v>
      </c>
      <c r="I9" s="25">
        <f>H9/C7</f>
        <v>0.82141012396694091</v>
      </c>
      <c r="J9" s="21">
        <f>F64*C7</f>
        <v>29374.183884297512</v>
      </c>
      <c r="K9" s="25">
        <f>J9/C7</f>
        <v>4.8956973140495856</v>
      </c>
      <c r="L9" s="25">
        <f t="shared" si="0"/>
        <v>5.7171074380165265</v>
      </c>
      <c r="M9" s="50">
        <f t="shared" ref="M9:M47" si="1">G9+H9+J9</f>
        <v>265302.64462809917</v>
      </c>
    </row>
    <row r="10" spans="1:13" ht="16" x14ac:dyDescent="0.5">
      <c r="A10" s="13"/>
      <c r="B10" s="15"/>
      <c r="C10" s="13"/>
      <c r="D10" s="13" t="s">
        <v>16</v>
      </c>
      <c r="E10" s="19">
        <v>38.5</v>
      </c>
      <c r="F10" s="19">
        <f>F9*1.015</f>
        <v>29.278994499999992</v>
      </c>
      <c r="G10" s="21">
        <f>E10*C7</f>
        <v>231000</v>
      </c>
      <c r="H10" s="23">
        <f>(F57-4.5)*C7</f>
        <v>5407.3876549586666</v>
      </c>
      <c r="I10" s="25">
        <f>H10/C7</f>
        <v>0.90123127582644447</v>
      </c>
      <c r="J10" s="21">
        <f>F65*C7</f>
        <v>29814.796642561974</v>
      </c>
      <c r="K10" s="25">
        <f>J10/C7</f>
        <v>4.9691327737603288</v>
      </c>
      <c r="L10" s="25">
        <f t="shared" si="0"/>
        <v>5.8703640495867733</v>
      </c>
      <c r="M10" s="50">
        <f t="shared" si="1"/>
        <v>266222.18429752067</v>
      </c>
    </row>
    <row r="11" spans="1:13" ht="16" x14ac:dyDescent="0.5">
      <c r="A11" s="13"/>
      <c r="B11" s="15"/>
      <c r="C11" s="13"/>
      <c r="D11" s="13" t="s">
        <v>17</v>
      </c>
      <c r="E11" s="19">
        <v>40</v>
      </c>
      <c r="F11" s="19">
        <f>F10*1.015</f>
        <v>29.718179417499989</v>
      </c>
      <c r="G11" s="21">
        <f>E11*C7</f>
        <v>240000</v>
      </c>
      <c r="H11" s="23">
        <f>(F58-4.5)*C7</f>
        <v>5893.4984697830423</v>
      </c>
      <c r="I11" s="25">
        <f>H11/C7</f>
        <v>0.98224974496384043</v>
      </c>
      <c r="J11" s="21">
        <f>F66*C7</f>
        <v>30262.018592200398</v>
      </c>
      <c r="K11" s="25">
        <f>J11/C7</f>
        <v>5.0436697653667331</v>
      </c>
      <c r="L11" s="25">
        <f t="shared" si="0"/>
        <v>6.0259195103305734</v>
      </c>
      <c r="M11" s="50">
        <f t="shared" si="1"/>
        <v>276155.51706198347</v>
      </c>
    </row>
    <row r="12" spans="1:13" ht="16.5" thickBot="1" x14ac:dyDescent="0.55000000000000004">
      <c r="A12" s="14"/>
      <c r="B12" s="16"/>
      <c r="C12" s="14"/>
      <c r="D12" s="14" t="s">
        <v>24</v>
      </c>
      <c r="E12" s="20">
        <v>40</v>
      </c>
      <c r="F12" s="33">
        <f>F11*1.015</f>
        <v>30.163952108762487</v>
      </c>
      <c r="G12" s="22">
        <f>E12*C7</f>
        <v>240000</v>
      </c>
      <c r="H12" s="24">
        <f>(F59-4.5)*C7</f>
        <v>6386.9009468297836</v>
      </c>
      <c r="I12" s="26">
        <f>H12/C7</f>
        <v>1.0644834911382972</v>
      </c>
      <c r="J12" s="22">
        <f>F67*C7</f>
        <v>30715.948871083401</v>
      </c>
      <c r="K12" s="26">
        <f>J12/C7</f>
        <v>5.1193248118472336</v>
      </c>
      <c r="L12" s="26">
        <f t="shared" si="0"/>
        <v>6.1838083029855309</v>
      </c>
      <c r="M12" s="51">
        <f t="shared" si="1"/>
        <v>277102.8498179132</v>
      </c>
    </row>
    <row r="13" spans="1:13" ht="16.5" thickBot="1" x14ac:dyDescent="0.55000000000000004">
      <c r="A13" s="34"/>
      <c r="B13" s="37"/>
      <c r="C13" s="34"/>
      <c r="D13" s="34"/>
      <c r="E13" s="38"/>
      <c r="F13" s="38"/>
      <c r="G13" s="39"/>
      <c r="H13" s="40"/>
      <c r="I13" s="35"/>
      <c r="J13" s="39"/>
      <c r="K13" s="35"/>
      <c r="L13" s="35"/>
      <c r="M13" s="52"/>
    </row>
    <row r="14" spans="1:13" ht="16" x14ac:dyDescent="0.5">
      <c r="A14" s="44">
        <v>2</v>
      </c>
      <c r="B14" s="45" t="s">
        <v>3</v>
      </c>
      <c r="C14" s="12">
        <v>2400</v>
      </c>
      <c r="D14" s="12" t="s">
        <v>13</v>
      </c>
      <c r="E14" s="28">
        <v>27.5</v>
      </c>
      <c r="F14" s="29">
        <v>28</v>
      </c>
      <c r="G14" s="30">
        <f>E14*C14</f>
        <v>66000</v>
      </c>
      <c r="H14" s="31">
        <f>F54*C14</f>
        <v>12396.694214876034</v>
      </c>
      <c r="I14" s="32">
        <f>H14/C14</f>
        <v>5.1652892561983474</v>
      </c>
      <c r="J14" s="30">
        <f>F62*C14</f>
        <v>11404.958677685951</v>
      </c>
      <c r="K14" s="32">
        <f>J14/C14</f>
        <v>4.7520661157024797</v>
      </c>
      <c r="L14" s="32">
        <f t="shared" ref="L14:L19" si="2">I14+K14</f>
        <v>9.9173553719008272</v>
      </c>
      <c r="M14" s="49">
        <f t="shared" si="1"/>
        <v>89801.652892561979</v>
      </c>
    </row>
    <row r="15" spans="1:13" ht="16" x14ac:dyDescent="0.5">
      <c r="A15" s="13"/>
      <c r="B15" s="15"/>
      <c r="C15" s="13"/>
      <c r="D15" s="13" t="s">
        <v>14</v>
      </c>
      <c r="E15" s="19">
        <v>27.5</v>
      </c>
      <c r="F15" s="19">
        <f>F14*1.015</f>
        <v>28.419999999999998</v>
      </c>
      <c r="G15" s="21">
        <f>E15*C14</f>
        <v>66000</v>
      </c>
      <c r="H15" s="23">
        <f>F55*C14</f>
        <v>12582.644628099173</v>
      </c>
      <c r="I15" s="25">
        <f>H15/C14</f>
        <v>5.2427685950413219</v>
      </c>
      <c r="J15" s="21">
        <f>F63*C14</f>
        <v>11576.033057851238</v>
      </c>
      <c r="K15" s="25">
        <f>J15/C14</f>
        <v>4.8233471074380159</v>
      </c>
      <c r="L15" s="25">
        <f t="shared" si="2"/>
        <v>10.066115702479337</v>
      </c>
      <c r="M15" s="50">
        <f t="shared" si="1"/>
        <v>90158.677685950403</v>
      </c>
    </row>
    <row r="16" spans="1:13" ht="16" x14ac:dyDescent="0.5">
      <c r="A16" s="13"/>
      <c r="B16" s="15"/>
      <c r="C16" s="13"/>
      <c r="D16" s="13" t="s">
        <v>15</v>
      </c>
      <c r="E16" s="19">
        <v>29</v>
      </c>
      <c r="F16" s="19">
        <f>F15*1.015</f>
        <v>28.846299999999996</v>
      </c>
      <c r="G16" s="21">
        <f>E16*C14</f>
        <v>69600</v>
      </c>
      <c r="H16" s="23">
        <f>F56*C14</f>
        <v>12771.384297520659</v>
      </c>
      <c r="I16" s="25">
        <f>H16/C14</f>
        <v>5.3214101239669409</v>
      </c>
      <c r="J16" s="21">
        <f>F64*C14</f>
        <v>11749.673553719005</v>
      </c>
      <c r="K16" s="25">
        <f>J16/C14</f>
        <v>4.8956973140495856</v>
      </c>
      <c r="L16" s="25">
        <f t="shared" si="2"/>
        <v>10.217107438016527</v>
      </c>
      <c r="M16" s="50">
        <f t="shared" si="1"/>
        <v>94121.057851239675</v>
      </c>
    </row>
    <row r="17" spans="1:13" ht="16" x14ac:dyDescent="0.5">
      <c r="A17" s="13"/>
      <c r="B17" s="15"/>
      <c r="C17" s="13"/>
      <c r="D17" s="13" t="s">
        <v>16</v>
      </c>
      <c r="E17" s="19">
        <v>29</v>
      </c>
      <c r="F17" s="19">
        <f>F16*1.015</f>
        <v>29.278994499999992</v>
      </c>
      <c r="G17" s="21">
        <f>E17*C14</f>
        <v>69600</v>
      </c>
      <c r="H17" s="23">
        <f>F57*C14</f>
        <v>12962.955061983466</v>
      </c>
      <c r="I17" s="25">
        <f>H17/C14</f>
        <v>5.4012312758264445</v>
      </c>
      <c r="J17" s="21">
        <f>F65*C14</f>
        <v>11925.918657024789</v>
      </c>
      <c r="K17" s="25">
        <f>J17/C14</f>
        <v>4.9691327737603288</v>
      </c>
      <c r="L17" s="25">
        <f t="shared" si="2"/>
        <v>10.370364049586772</v>
      </c>
      <c r="M17" s="50">
        <f t="shared" si="1"/>
        <v>94488.873719008247</v>
      </c>
    </row>
    <row r="18" spans="1:13" ht="16" x14ac:dyDescent="0.5">
      <c r="A18" s="13"/>
      <c r="B18" s="15"/>
      <c r="C18" s="13"/>
      <c r="D18" s="13" t="s">
        <v>17</v>
      </c>
      <c r="E18" s="19">
        <v>29</v>
      </c>
      <c r="F18" s="19">
        <f>F17*1.015</f>
        <v>29.718179417499989</v>
      </c>
      <c r="G18" s="21">
        <f>E18*C14</f>
        <v>69600</v>
      </c>
      <c r="H18" s="23">
        <f>F58*C14</f>
        <v>13157.399387913218</v>
      </c>
      <c r="I18" s="25">
        <f>H18/C14</f>
        <v>5.4822497449638403</v>
      </c>
      <c r="J18" s="21">
        <f>F66*C14</f>
        <v>12104.807436880159</v>
      </c>
      <c r="K18" s="25">
        <f>J18/C14</f>
        <v>5.0436697653667331</v>
      </c>
      <c r="L18" s="25">
        <f t="shared" si="2"/>
        <v>10.525919510330574</v>
      </c>
      <c r="M18" s="50">
        <f t="shared" si="1"/>
        <v>94862.206824793378</v>
      </c>
    </row>
    <row r="19" spans="1:13" ht="16.5" thickBot="1" x14ac:dyDescent="0.55000000000000004">
      <c r="A19" s="14"/>
      <c r="B19" s="16"/>
      <c r="C19" s="14"/>
      <c r="D19" s="14" t="s">
        <v>24</v>
      </c>
      <c r="E19" s="20">
        <v>29</v>
      </c>
      <c r="F19" s="20">
        <f>F18*1.015</f>
        <v>30.163952108762487</v>
      </c>
      <c r="G19" s="22">
        <f>E19*C14</f>
        <v>69600</v>
      </c>
      <c r="H19" s="24">
        <f>F59*C14</f>
        <v>13354.760378731913</v>
      </c>
      <c r="I19" s="26">
        <f>H19/C14</f>
        <v>5.5644834911382972</v>
      </c>
      <c r="J19" s="22">
        <f>F67*C14</f>
        <v>12286.37954843336</v>
      </c>
      <c r="K19" s="26">
        <f>J19/C14</f>
        <v>5.1193248118472336</v>
      </c>
      <c r="L19" s="26">
        <f t="shared" si="2"/>
        <v>10.683808302985531</v>
      </c>
      <c r="M19" s="51">
        <f t="shared" si="1"/>
        <v>95241.139927165263</v>
      </c>
    </row>
    <row r="20" spans="1:13" ht="16.5" thickBot="1" x14ac:dyDescent="0.55000000000000004">
      <c r="A20" s="34"/>
      <c r="B20" s="37"/>
      <c r="C20" s="34"/>
      <c r="D20" s="34"/>
      <c r="E20" s="38"/>
      <c r="F20" s="38"/>
      <c r="G20" s="39"/>
      <c r="H20" s="40"/>
      <c r="I20" s="35"/>
      <c r="J20" s="39"/>
      <c r="K20" s="35"/>
      <c r="L20" s="35"/>
      <c r="M20" s="52"/>
    </row>
    <row r="21" spans="1:13" ht="16" x14ac:dyDescent="0.5">
      <c r="A21" s="44">
        <v>3</v>
      </c>
      <c r="B21" s="45" t="s">
        <v>4</v>
      </c>
      <c r="C21" s="12">
        <v>2600</v>
      </c>
      <c r="D21" s="12" t="s">
        <v>13</v>
      </c>
      <c r="E21" s="28">
        <v>29</v>
      </c>
      <c r="F21" s="29">
        <v>28</v>
      </c>
      <c r="G21" s="30">
        <f>C21*E21</f>
        <v>75400</v>
      </c>
      <c r="H21" s="31">
        <f>F54*C21</f>
        <v>13429.752066115703</v>
      </c>
      <c r="I21" s="32">
        <f>H21/C21</f>
        <v>5.1652892561983474</v>
      </c>
      <c r="J21" s="30">
        <f>F62*C21</f>
        <v>12355.371900826447</v>
      </c>
      <c r="K21" s="32">
        <f>J21/C21</f>
        <v>4.7520661157024797</v>
      </c>
      <c r="L21" s="32">
        <f t="shared" ref="L21:L26" si="3">I21+K21</f>
        <v>9.9173553719008272</v>
      </c>
      <c r="M21" s="49">
        <f t="shared" si="1"/>
        <v>101185.12396694215</v>
      </c>
    </row>
    <row r="22" spans="1:13" ht="16" x14ac:dyDescent="0.5">
      <c r="A22" s="13"/>
      <c r="B22" s="15"/>
      <c r="C22" s="13"/>
      <c r="D22" s="13" t="s">
        <v>14</v>
      </c>
      <c r="E22" s="19">
        <v>29</v>
      </c>
      <c r="F22" s="19">
        <f>F21*1.015</f>
        <v>28.419999999999998</v>
      </c>
      <c r="G22" s="21">
        <f>C21*E22</f>
        <v>75400</v>
      </c>
      <c r="H22" s="23">
        <f>F55*C21</f>
        <v>13631.198347107436</v>
      </c>
      <c r="I22" s="25">
        <f>H22/C21</f>
        <v>5.2427685950413219</v>
      </c>
      <c r="J22" s="21">
        <f>F63*C21</f>
        <v>12540.702479338841</v>
      </c>
      <c r="K22" s="25">
        <f>J22/C21</f>
        <v>4.8233471074380159</v>
      </c>
      <c r="L22" s="25">
        <f t="shared" si="3"/>
        <v>10.066115702479337</v>
      </c>
      <c r="M22" s="50">
        <f t="shared" si="1"/>
        <v>101571.90082644628</v>
      </c>
    </row>
    <row r="23" spans="1:13" ht="16" x14ac:dyDescent="0.5">
      <c r="A23" s="13"/>
      <c r="B23" s="15"/>
      <c r="C23" s="13"/>
      <c r="D23" s="13" t="s">
        <v>15</v>
      </c>
      <c r="E23" s="19">
        <v>28.91</v>
      </c>
      <c r="F23" s="19">
        <f>F22*1.015</f>
        <v>28.846299999999996</v>
      </c>
      <c r="G23" s="21">
        <f>C21*E23</f>
        <v>75166</v>
      </c>
      <c r="H23" s="23">
        <f>F56*C21</f>
        <v>13835.666322314046</v>
      </c>
      <c r="I23" s="25">
        <f>H23/C21</f>
        <v>5.3214101239669409</v>
      </c>
      <c r="J23" s="21">
        <f>F64*C21</f>
        <v>12728.813016528922</v>
      </c>
      <c r="K23" s="25">
        <f>J23/C21</f>
        <v>4.8956973140495856</v>
      </c>
      <c r="L23" s="25">
        <f t="shared" si="3"/>
        <v>10.217107438016527</v>
      </c>
      <c r="M23" s="50">
        <f t="shared" si="1"/>
        <v>101730.47933884297</v>
      </c>
    </row>
    <row r="24" spans="1:13" ht="16" x14ac:dyDescent="0.5">
      <c r="A24" s="13"/>
      <c r="B24" s="15"/>
      <c r="C24" s="13"/>
      <c r="D24" s="13" t="s">
        <v>16</v>
      </c>
      <c r="E24" s="19">
        <v>28.85</v>
      </c>
      <c r="F24" s="19">
        <f>F23*1.015</f>
        <v>29.278994499999992</v>
      </c>
      <c r="G24" s="21">
        <f>C21*E24</f>
        <v>75010</v>
      </c>
      <c r="H24" s="23">
        <f>F57*C21</f>
        <v>14043.201317148756</v>
      </c>
      <c r="I24" s="25">
        <f>H24/C21</f>
        <v>5.4012312758264445</v>
      </c>
      <c r="J24" s="21">
        <f>F65*C21</f>
        <v>12919.745211776855</v>
      </c>
      <c r="K24" s="25">
        <f>J24/C21</f>
        <v>4.9691327737603288</v>
      </c>
      <c r="L24" s="25">
        <f t="shared" si="3"/>
        <v>10.370364049586772</v>
      </c>
      <c r="M24" s="50">
        <f t="shared" si="1"/>
        <v>101972.9465289256</v>
      </c>
    </row>
    <row r="25" spans="1:13" ht="16" x14ac:dyDescent="0.5">
      <c r="A25" s="13"/>
      <c r="B25" s="15"/>
      <c r="C25" s="13"/>
      <c r="D25" s="13" t="s">
        <v>17</v>
      </c>
      <c r="E25" s="19">
        <v>28.85</v>
      </c>
      <c r="F25" s="19">
        <f>F24*1.015</f>
        <v>29.718179417499989</v>
      </c>
      <c r="G25" s="21">
        <f>C21*E25</f>
        <v>75010</v>
      </c>
      <c r="H25" s="23">
        <f>F58*C21</f>
        <v>14253.849336905985</v>
      </c>
      <c r="I25" s="25">
        <f>H25/C21</f>
        <v>5.4822497449638403</v>
      </c>
      <c r="J25" s="21">
        <f>F66*C21</f>
        <v>13113.541389953505</v>
      </c>
      <c r="K25" s="25">
        <f>J25/C21</f>
        <v>5.0436697653667331</v>
      </c>
      <c r="L25" s="25">
        <f t="shared" si="3"/>
        <v>10.525919510330574</v>
      </c>
      <c r="M25" s="50">
        <f t="shared" si="1"/>
        <v>102377.39072685949</v>
      </c>
    </row>
    <row r="26" spans="1:13" ht="16.5" thickBot="1" x14ac:dyDescent="0.55000000000000004">
      <c r="A26" s="14"/>
      <c r="B26" s="16"/>
      <c r="C26" s="14"/>
      <c r="D26" s="14" t="s">
        <v>24</v>
      </c>
      <c r="E26" s="20">
        <v>28.85</v>
      </c>
      <c r="F26" s="20">
        <f>F25*1.015</f>
        <v>30.163952108762487</v>
      </c>
      <c r="G26" s="22">
        <f>E26*C21</f>
        <v>75010</v>
      </c>
      <c r="H26" s="24">
        <f>F59*C21</f>
        <v>14467.657076959573</v>
      </c>
      <c r="I26" s="26">
        <f>H26/C21</f>
        <v>5.5644834911382972</v>
      </c>
      <c r="J26" s="22">
        <f>F67*C21</f>
        <v>13310.244510802808</v>
      </c>
      <c r="K26" s="26">
        <f>J26/C21</f>
        <v>5.1193248118472336</v>
      </c>
      <c r="L26" s="26">
        <f t="shared" si="3"/>
        <v>10.683808302985531</v>
      </c>
      <c r="M26" s="51">
        <f t="shared" si="1"/>
        <v>102787.90158776238</v>
      </c>
    </row>
    <row r="27" spans="1:13" ht="16.5" thickBot="1" x14ac:dyDescent="0.55000000000000004">
      <c r="A27" s="34"/>
      <c r="B27" s="37"/>
      <c r="C27" s="34"/>
      <c r="D27" s="34"/>
      <c r="E27" s="38"/>
      <c r="F27" s="38"/>
      <c r="G27" s="39"/>
      <c r="H27" s="40"/>
      <c r="I27" s="35"/>
      <c r="J27" s="39"/>
      <c r="K27" s="35"/>
      <c r="L27" s="35"/>
      <c r="M27" s="52"/>
    </row>
    <row r="28" spans="1:13" ht="16" x14ac:dyDescent="0.5">
      <c r="A28" s="44">
        <v>4</v>
      </c>
      <c r="B28" s="45" t="s">
        <v>5</v>
      </c>
      <c r="C28" s="12">
        <v>4000</v>
      </c>
      <c r="D28" s="12" t="s">
        <v>13</v>
      </c>
      <c r="E28" s="28">
        <v>26.38</v>
      </c>
      <c r="F28" s="29">
        <v>28</v>
      </c>
      <c r="G28" s="30">
        <f>E28*C28</f>
        <v>105520</v>
      </c>
      <c r="H28" s="31">
        <f>F54*C28</f>
        <v>20661.157024793389</v>
      </c>
      <c r="I28" s="32">
        <f>H28/C28</f>
        <v>5.1652892561983474</v>
      </c>
      <c r="J28" s="30">
        <f>F62*C28</f>
        <v>19008.264462809919</v>
      </c>
      <c r="K28" s="32">
        <f>J28/C28</f>
        <v>4.7520661157024797</v>
      </c>
      <c r="L28" s="32">
        <f t="shared" ref="L28:L33" si="4">I28+K28</f>
        <v>9.9173553719008272</v>
      </c>
      <c r="M28" s="49">
        <f t="shared" si="1"/>
        <v>145189.42148760331</v>
      </c>
    </row>
    <row r="29" spans="1:13" ht="16" x14ac:dyDescent="0.5">
      <c r="A29" s="13"/>
      <c r="B29" s="15"/>
      <c r="C29" s="13"/>
      <c r="D29" s="13" t="s">
        <v>14</v>
      </c>
      <c r="E29" s="19">
        <v>27</v>
      </c>
      <c r="F29" s="19">
        <f>F28*1.015</f>
        <v>28.419999999999998</v>
      </c>
      <c r="G29" s="21">
        <f>E29*C28</f>
        <v>108000</v>
      </c>
      <c r="H29" s="23">
        <f>F55*C28</f>
        <v>20971.074380165286</v>
      </c>
      <c r="I29" s="25">
        <f>H29/C28</f>
        <v>5.2427685950413219</v>
      </c>
      <c r="J29" s="21">
        <f>F63*C28</f>
        <v>19293.388429752064</v>
      </c>
      <c r="K29" s="25">
        <f>J29/C28</f>
        <v>4.8233471074380159</v>
      </c>
      <c r="L29" s="25">
        <f t="shared" si="4"/>
        <v>10.066115702479337</v>
      </c>
      <c r="M29" s="50">
        <f t="shared" si="1"/>
        <v>148264.46280991734</v>
      </c>
    </row>
    <row r="30" spans="1:13" ht="16" x14ac:dyDescent="0.5">
      <c r="A30" s="13"/>
      <c r="B30" s="15"/>
      <c r="C30" s="13"/>
      <c r="D30" s="13" t="s">
        <v>15</v>
      </c>
      <c r="E30" s="19">
        <v>27</v>
      </c>
      <c r="F30" s="19">
        <f>F29*1.015</f>
        <v>28.846299999999996</v>
      </c>
      <c r="G30" s="21">
        <f>E30*C28</f>
        <v>108000</v>
      </c>
      <c r="H30" s="23">
        <f>F56*C28</f>
        <v>21285.640495867763</v>
      </c>
      <c r="I30" s="25">
        <f>H30/C28</f>
        <v>5.3214101239669409</v>
      </c>
      <c r="J30" s="21">
        <f>F64*C28</f>
        <v>19582.789256198343</v>
      </c>
      <c r="K30" s="25">
        <f>J30/C28</f>
        <v>4.8956973140495856</v>
      </c>
      <c r="L30" s="25">
        <f t="shared" si="4"/>
        <v>10.217107438016527</v>
      </c>
      <c r="M30" s="50">
        <f t="shared" si="1"/>
        <v>148868.42975206609</v>
      </c>
    </row>
    <row r="31" spans="1:13" ht="16" x14ac:dyDescent="0.5">
      <c r="A31" s="13"/>
      <c r="B31" s="15"/>
      <c r="C31" s="13"/>
      <c r="D31" s="13" t="s">
        <v>16</v>
      </c>
      <c r="E31" s="19">
        <v>27</v>
      </c>
      <c r="F31" s="19">
        <f>F30*1.015</f>
        <v>29.278994499999992</v>
      </c>
      <c r="G31" s="21">
        <f>E31*C28</f>
        <v>108000</v>
      </c>
      <c r="H31" s="23">
        <f>F57*C28</f>
        <v>21604.925103305777</v>
      </c>
      <c r="I31" s="25">
        <f>H31/C28</f>
        <v>5.4012312758264445</v>
      </c>
      <c r="J31" s="21">
        <f>F65*C28</f>
        <v>19876.531095041315</v>
      </c>
      <c r="K31" s="25">
        <f>J31/C28</f>
        <v>4.9691327737603288</v>
      </c>
      <c r="L31" s="25">
        <f t="shared" si="4"/>
        <v>10.370364049586772</v>
      </c>
      <c r="M31" s="50">
        <f t="shared" si="1"/>
        <v>149481.45619834709</v>
      </c>
    </row>
    <row r="32" spans="1:13" ht="16" x14ac:dyDescent="0.5">
      <c r="A32" s="13"/>
      <c r="B32" s="15"/>
      <c r="C32" s="13"/>
      <c r="D32" s="13" t="s">
        <v>17</v>
      </c>
      <c r="E32" s="19">
        <v>28.5</v>
      </c>
      <c r="F32" s="19">
        <f>F31*1.015</f>
        <v>29.718179417499989</v>
      </c>
      <c r="G32" s="21">
        <f>E32*C28</f>
        <v>114000</v>
      </c>
      <c r="H32" s="23">
        <f>F58*C28</f>
        <v>21928.998979855362</v>
      </c>
      <c r="I32" s="25">
        <f>H32/C28</f>
        <v>5.4822497449638403</v>
      </c>
      <c r="J32" s="21">
        <f>F66*C28</f>
        <v>20174.679061466933</v>
      </c>
      <c r="K32" s="25">
        <f>J32/C28</f>
        <v>5.0436697653667331</v>
      </c>
      <c r="L32" s="25">
        <f t="shared" si="4"/>
        <v>10.525919510330574</v>
      </c>
      <c r="M32" s="50">
        <f t="shared" si="1"/>
        <v>156103.6780413223</v>
      </c>
    </row>
    <row r="33" spans="1:13" ht="16.5" thickBot="1" x14ac:dyDescent="0.55000000000000004">
      <c r="A33" s="14"/>
      <c r="B33" s="16"/>
      <c r="C33" s="14"/>
      <c r="D33" s="14" t="s">
        <v>24</v>
      </c>
      <c r="E33" s="20">
        <v>29</v>
      </c>
      <c r="F33" s="20">
        <f>F32*1.015</f>
        <v>30.163952108762487</v>
      </c>
      <c r="G33" s="22">
        <f>E33*C28</f>
        <v>116000</v>
      </c>
      <c r="H33" s="24">
        <f>F59*C28</f>
        <v>22257.933964553187</v>
      </c>
      <c r="I33" s="26">
        <f>H33/C28</f>
        <v>5.5644834911382972</v>
      </c>
      <c r="J33" s="22">
        <f>F67*C28</f>
        <v>20477.299247388935</v>
      </c>
      <c r="K33" s="26">
        <f>J33/C28</f>
        <v>5.1193248118472336</v>
      </c>
      <c r="L33" s="26">
        <f t="shared" si="4"/>
        <v>10.683808302985531</v>
      </c>
      <c r="M33" s="51">
        <f t="shared" si="1"/>
        <v>158735.2332119421</v>
      </c>
    </row>
    <row r="34" spans="1:13" ht="16.5" thickBot="1" x14ac:dyDescent="0.55000000000000004">
      <c r="A34" s="34"/>
      <c r="B34" s="37"/>
      <c r="C34" s="34"/>
      <c r="D34" s="34"/>
      <c r="E34" s="38"/>
      <c r="F34" s="38"/>
      <c r="G34" s="39"/>
      <c r="H34" s="40"/>
      <c r="I34" s="35"/>
      <c r="J34" s="39"/>
      <c r="K34" s="35"/>
      <c r="L34" s="35"/>
      <c r="M34" s="52"/>
    </row>
    <row r="35" spans="1:13" ht="16" x14ac:dyDescent="0.5">
      <c r="A35" s="44">
        <v>5</v>
      </c>
      <c r="B35" s="45" t="s">
        <v>6</v>
      </c>
      <c r="C35" s="12">
        <v>5000</v>
      </c>
      <c r="D35" s="12" t="s">
        <v>13</v>
      </c>
      <c r="E35" s="28">
        <v>16</v>
      </c>
      <c r="F35" s="29">
        <v>32</v>
      </c>
      <c r="G35" s="30">
        <f>E35*C35</f>
        <v>80000</v>
      </c>
      <c r="H35" s="31">
        <f>F54*C35/2</f>
        <v>12913.223140495869</v>
      </c>
      <c r="I35" s="32">
        <f>H35/C35</f>
        <v>2.5826446280991737</v>
      </c>
      <c r="J35" s="30">
        <f>F62*C35/2</f>
        <v>11880.1652892562</v>
      </c>
      <c r="K35" s="32">
        <f>J35/C35</f>
        <v>2.3760330578512399</v>
      </c>
      <c r="L35" s="32">
        <f t="shared" ref="L35:L40" si="5">I35+K35</f>
        <v>4.9586776859504136</v>
      </c>
      <c r="M35" s="49">
        <f t="shared" si="1"/>
        <v>104793.38842975207</v>
      </c>
    </row>
    <row r="36" spans="1:13" ht="16" x14ac:dyDescent="0.5">
      <c r="A36" s="13"/>
      <c r="B36" s="15"/>
      <c r="C36" s="13"/>
      <c r="D36" s="13" t="s">
        <v>14</v>
      </c>
      <c r="E36" s="19">
        <v>32</v>
      </c>
      <c r="F36" s="19">
        <f>F35*1.015</f>
        <v>32.479999999999997</v>
      </c>
      <c r="G36" s="21">
        <f>E36*C35</f>
        <v>160000</v>
      </c>
      <c r="H36" s="23">
        <f>F55*C35</f>
        <v>26213.842975206608</v>
      </c>
      <c r="I36" s="25">
        <f>H36/C35</f>
        <v>5.2427685950413219</v>
      </c>
      <c r="J36" s="21">
        <f>F63*C35</f>
        <v>24116.735537190078</v>
      </c>
      <c r="K36" s="25">
        <f>J36/C35</f>
        <v>4.8233471074380159</v>
      </c>
      <c r="L36" s="25">
        <f t="shared" si="5"/>
        <v>10.066115702479337</v>
      </c>
      <c r="M36" s="50">
        <f t="shared" si="1"/>
        <v>210330.57851239669</v>
      </c>
    </row>
    <row r="37" spans="1:13" ht="16" x14ac:dyDescent="0.5">
      <c r="A37" s="13"/>
      <c r="B37" s="15"/>
      <c r="C37" s="13"/>
      <c r="D37" s="13" t="s">
        <v>15</v>
      </c>
      <c r="E37" s="19">
        <v>32</v>
      </c>
      <c r="F37" s="19">
        <f>F36*1.015</f>
        <v>32.967199999999991</v>
      </c>
      <c r="G37" s="21">
        <f>E37*C35</f>
        <v>160000</v>
      </c>
      <c r="H37" s="23">
        <f>F56*C35</f>
        <v>26607.050619834703</v>
      </c>
      <c r="I37" s="25">
        <f>H37/C35</f>
        <v>5.3214101239669409</v>
      </c>
      <c r="J37" s="21">
        <f>F64*C35</f>
        <v>24478.486570247929</v>
      </c>
      <c r="K37" s="25">
        <f>J37/C35</f>
        <v>4.8956973140495856</v>
      </c>
      <c r="L37" s="25">
        <f t="shared" si="5"/>
        <v>10.217107438016527</v>
      </c>
      <c r="M37" s="50">
        <f t="shared" si="1"/>
        <v>211085.53719008266</v>
      </c>
    </row>
    <row r="38" spans="1:13" ht="16" x14ac:dyDescent="0.5">
      <c r="A38" s="13"/>
      <c r="B38" s="15"/>
      <c r="C38" s="13"/>
      <c r="D38" s="13" t="s">
        <v>16</v>
      </c>
      <c r="E38" s="19">
        <v>32</v>
      </c>
      <c r="F38" s="19">
        <f>F37*1.015</f>
        <v>33.461707999999987</v>
      </c>
      <c r="G38" s="21">
        <f>E38*C35</f>
        <v>160000</v>
      </c>
      <c r="H38" s="23">
        <f>F57*C35</f>
        <v>27006.156379132222</v>
      </c>
      <c r="I38" s="25">
        <f>H38/C35</f>
        <v>5.4012312758264445</v>
      </c>
      <c r="J38" s="21">
        <f>F65*C35</f>
        <v>24845.663868801643</v>
      </c>
      <c r="K38" s="25">
        <f>J38/C35</f>
        <v>4.9691327737603288</v>
      </c>
      <c r="L38" s="25">
        <f t="shared" si="5"/>
        <v>10.370364049586772</v>
      </c>
      <c r="M38" s="50">
        <f t="shared" si="1"/>
        <v>211851.82024793385</v>
      </c>
    </row>
    <row r="39" spans="1:13" ht="16" x14ac:dyDescent="0.5">
      <c r="A39" s="13"/>
      <c r="B39" s="15"/>
      <c r="C39" s="13"/>
      <c r="D39" s="13" t="s">
        <v>17</v>
      </c>
      <c r="E39" s="19">
        <v>32</v>
      </c>
      <c r="F39" s="19">
        <f>F38*1.015</f>
        <v>33.963633619999982</v>
      </c>
      <c r="G39" s="21">
        <f>E39*C35</f>
        <v>160000</v>
      </c>
      <c r="H39" s="23">
        <f>F58*C35</f>
        <v>27411.248724819201</v>
      </c>
      <c r="I39" s="25">
        <f>H39/C35</f>
        <v>5.4822497449638403</v>
      </c>
      <c r="J39" s="21">
        <f>F66*C35</f>
        <v>25218.348826833666</v>
      </c>
      <c r="K39" s="25">
        <f>J39/C35</f>
        <v>5.0436697653667331</v>
      </c>
      <c r="L39" s="25">
        <f t="shared" si="5"/>
        <v>10.525919510330574</v>
      </c>
      <c r="M39" s="50">
        <f t="shared" si="1"/>
        <v>212629.59755165287</v>
      </c>
    </row>
    <row r="40" spans="1:13" ht="16.5" thickBot="1" x14ac:dyDescent="0.55000000000000004">
      <c r="A40" s="14"/>
      <c r="B40" s="16"/>
      <c r="C40" s="14"/>
      <c r="D40" s="14" t="s">
        <v>24</v>
      </c>
      <c r="E40" s="20">
        <v>32</v>
      </c>
      <c r="F40" s="20">
        <f>F39*1.015</f>
        <v>34.473088124299977</v>
      </c>
      <c r="G40" s="22">
        <f>E40*C35</f>
        <v>160000</v>
      </c>
      <c r="H40" s="24">
        <f>F59*C35</f>
        <v>27822.417455691488</v>
      </c>
      <c r="I40" s="26">
        <f>H40/C35</f>
        <v>5.5644834911382972</v>
      </c>
      <c r="J40" s="22">
        <f>F67*C35</f>
        <v>25596.624059236168</v>
      </c>
      <c r="K40" s="26">
        <f>J40/C35</f>
        <v>5.1193248118472336</v>
      </c>
      <c r="L40" s="26">
        <f t="shared" si="5"/>
        <v>10.683808302985531</v>
      </c>
      <c r="M40" s="51">
        <f t="shared" si="1"/>
        <v>213419.04151492767</v>
      </c>
    </row>
    <row r="41" spans="1:13" ht="16.5" thickBot="1" x14ac:dyDescent="0.55000000000000004">
      <c r="A41" s="34"/>
      <c r="B41" s="37"/>
      <c r="C41" s="34"/>
      <c r="D41" s="34"/>
      <c r="E41" s="38"/>
      <c r="F41" s="38"/>
      <c r="G41" s="39"/>
      <c r="H41" s="40"/>
      <c r="I41" s="35"/>
      <c r="J41" s="39"/>
      <c r="K41" s="35"/>
      <c r="L41" s="35"/>
      <c r="M41" s="52"/>
    </row>
    <row r="42" spans="1:13" ht="16" x14ac:dyDescent="0.5">
      <c r="A42" s="44">
        <v>6</v>
      </c>
      <c r="B42" s="45" t="s">
        <v>7</v>
      </c>
      <c r="C42" s="12">
        <v>4200</v>
      </c>
      <c r="D42" s="12" t="s">
        <v>13</v>
      </c>
      <c r="E42" s="28">
        <v>32</v>
      </c>
      <c r="F42" s="29">
        <v>28</v>
      </c>
      <c r="G42" s="30">
        <f>E42*C42</f>
        <v>134400</v>
      </c>
      <c r="H42" s="31">
        <f>F54*C42</f>
        <v>21694.21487603306</v>
      </c>
      <c r="I42" s="32">
        <f>H42/C42</f>
        <v>5.1652892561983474</v>
      </c>
      <c r="J42" s="30">
        <f>F62*C42</f>
        <v>19958.677685950413</v>
      </c>
      <c r="K42" s="32">
        <f>J42/C42</f>
        <v>4.7520661157024797</v>
      </c>
      <c r="L42" s="32">
        <f t="shared" ref="L42:L47" si="6">I42+K42</f>
        <v>9.9173553719008272</v>
      </c>
      <c r="M42" s="49">
        <f t="shared" si="1"/>
        <v>176052.89256198349</v>
      </c>
    </row>
    <row r="43" spans="1:13" ht="16" x14ac:dyDescent="0.5">
      <c r="A43" s="13"/>
      <c r="B43" s="15"/>
      <c r="C43" s="13"/>
      <c r="D43" s="13" t="s">
        <v>14</v>
      </c>
      <c r="E43" s="19">
        <v>32</v>
      </c>
      <c r="F43" s="19">
        <v>28.42</v>
      </c>
      <c r="G43" s="21">
        <f>E43*C42</f>
        <v>134400</v>
      </c>
      <c r="H43" s="23">
        <f>F55*C42</f>
        <v>22019.628099173551</v>
      </c>
      <c r="I43" s="25">
        <f>H43/C42</f>
        <v>5.2427685950413219</v>
      </c>
      <c r="J43" s="21">
        <f>F63*C42</f>
        <v>20258.057851239668</v>
      </c>
      <c r="K43" s="25">
        <f>J43/C42</f>
        <v>4.8233471074380159</v>
      </c>
      <c r="L43" s="25">
        <f t="shared" si="6"/>
        <v>10.066115702479337</v>
      </c>
      <c r="M43" s="50">
        <f t="shared" si="1"/>
        <v>176677.6859504132</v>
      </c>
    </row>
    <row r="44" spans="1:13" ht="16" x14ac:dyDescent="0.5">
      <c r="A44" s="13"/>
      <c r="B44" s="15"/>
      <c r="C44" s="13"/>
      <c r="D44" s="13" t="s">
        <v>15</v>
      </c>
      <c r="E44" s="19">
        <v>32</v>
      </c>
      <c r="F44" s="19">
        <v>28.85</v>
      </c>
      <c r="G44" s="21">
        <f>E44*C42</f>
        <v>134400</v>
      </c>
      <c r="H44" s="23">
        <f>F56*C42</f>
        <v>22349.922520661152</v>
      </c>
      <c r="I44" s="25">
        <f>H44/C42</f>
        <v>5.3214101239669409</v>
      </c>
      <c r="J44" s="21">
        <f>F64*C42</f>
        <v>20561.928719008261</v>
      </c>
      <c r="K44" s="25">
        <f>J44/C42</f>
        <v>4.8956973140495856</v>
      </c>
      <c r="L44" s="25">
        <f t="shared" si="6"/>
        <v>10.217107438016527</v>
      </c>
      <c r="M44" s="50">
        <f t="shared" si="1"/>
        <v>177311.8512396694</v>
      </c>
    </row>
    <row r="45" spans="1:13" ht="16" x14ac:dyDescent="0.5">
      <c r="A45" s="13"/>
      <c r="B45" s="15"/>
      <c r="C45" s="13"/>
      <c r="D45" s="13" t="s">
        <v>16</v>
      </c>
      <c r="E45" s="19">
        <v>33</v>
      </c>
      <c r="F45" s="19">
        <v>29.28</v>
      </c>
      <c r="G45" s="21">
        <f>E45*C42</f>
        <v>138600</v>
      </c>
      <c r="H45" s="23">
        <f>F57*C42</f>
        <v>22685.171358471067</v>
      </c>
      <c r="I45" s="25">
        <f>H45/C42</f>
        <v>5.4012312758264445</v>
      </c>
      <c r="J45" s="21">
        <f>F65*C42</f>
        <v>20870.357649793383</v>
      </c>
      <c r="K45" s="25">
        <f>J45/C42</f>
        <v>4.9691327737603288</v>
      </c>
      <c r="L45" s="25">
        <f t="shared" si="6"/>
        <v>10.370364049586772</v>
      </c>
      <c r="M45" s="50">
        <f t="shared" si="1"/>
        <v>182155.52900826445</v>
      </c>
    </row>
    <row r="46" spans="1:13" ht="16" x14ac:dyDescent="0.5">
      <c r="A46" s="13"/>
      <c r="B46" s="15"/>
      <c r="C46" s="13"/>
      <c r="D46" s="13" t="s">
        <v>17</v>
      </c>
      <c r="E46" s="19">
        <v>33</v>
      </c>
      <c r="F46" s="19">
        <v>29.72</v>
      </c>
      <c r="G46" s="21">
        <f>E46*C42</f>
        <v>138600</v>
      </c>
      <c r="H46" s="23">
        <f>F58*C42</f>
        <v>23025.448928848131</v>
      </c>
      <c r="I46" s="25">
        <f>H46/C42</f>
        <v>5.4822497449638403</v>
      </c>
      <c r="J46" s="21">
        <f>F66*C42</f>
        <v>21183.413014540278</v>
      </c>
      <c r="K46" s="25">
        <f>J46/C42</f>
        <v>5.0436697653667331</v>
      </c>
      <c r="L46" s="25">
        <f t="shared" si="6"/>
        <v>10.525919510330574</v>
      </c>
      <c r="M46" s="50">
        <f t="shared" si="1"/>
        <v>182808.86194338842</v>
      </c>
    </row>
    <row r="47" spans="1:13" ht="16.5" thickBot="1" x14ac:dyDescent="0.55000000000000004">
      <c r="A47" s="14"/>
      <c r="B47" s="16"/>
      <c r="C47" s="14"/>
      <c r="D47" s="14" t="s">
        <v>24</v>
      </c>
      <c r="E47" s="20">
        <v>33</v>
      </c>
      <c r="F47" s="20">
        <v>30.16</v>
      </c>
      <c r="G47" s="22">
        <f>E47*C42</f>
        <v>138600</v>
      </c>
      <c r="H47" s="24">
        <f>F59*C42</f>
        <v>23370.830662780849</v>
      </c>
      <c r="I47" s="26">
        <f>H47/C42</f>
        <v>5.5644834911382972</v>
      </c>
      <c r="J47" s="22">
        <f>F67*C42</f>
        <v>21501.164209758383</v>
      </c>
      <c r="K47" s="26">
        <f>J47/C42</f>
        <v>5.1193248118472336</v>
      </c>
      <c r="L47" s="26">
        <f t="shared" si="6"/>
        <v>10.683808302985531</v>
      </c>
      <c r="M47" s="51">
        <f t="shared" si="1"/>
        <v>183471.99487253925</v>
      </c>
    </row>
    <row r="48" spans="1:13" ht="16" x14ac:dyDescent="0.5">
      <c r="A48" s="6"/>
      <c r="B48" s="7"/>
      <c r="C48" s="6"/>
      <c r="D48" s="6"/>
      <c r="E48" s="8"/>
      <c r="F48" s="8"/>
      <c r="G48" s="9"/>
      <c r="H48" s="10"/>
      <c r="I48" s="11"/>
      <c r="J48" s="9"/>
      <c r="K48" s="11"/>
      <c r="L48" s="11"/>
      <c r="M48" s="57"/>
    </row>
    <row r="49" spans="1:13" ht="16" x14ac:dyDescent="0.5">
      <c r="A49" s="6"/>
      <c r="B49" s="7"/>
      <c r="C49" s="6"/>
      <c r="D49" s="6"/>
      <c r="E49" s="8"/>
      <c r="F49" s="8"/>
      <c r="G49" s="9"/>
      <c r="H49" s="10"/>
      <c r="I49" s="11"/>
      <c r="J49" s="9"/>
      <c r="K49" s="11"/>
      <c r="L49" s="11"/>
      <c r="M49" s="57"/>
    </row>
    <row r="50" spans="1:13" ht="15" thickBot="1" x14ac:dyDescent="0.4">
      <c r="A50" s="1"/>
      <c r="B50" s="2"/>
      <c r="C50" s="1"/>
      <c r="D50" s="1"/>
      <c r="F50" s="4"/>
      <c r="H50" s="4"/>
    </row>
    <row r="51" spans="1:13" ht="15" thickBot="1" x14ac:dyDescent="0.4">
      <c r="A51" s="1"/>
      <c r="B51" s="72" t="s">
        <v>9</v>
      </c>
      <c r="C51" s="71">
        <v>24200</v>
      </c>
      <c r="D51" s="77"/>
      <c r="E51" s="78"/>
      <c r="F51" s="79"/>
      <c r="H51" s="166" t="s">
        <v>92</v>
      </c>
      <c r="I51" s="167"/>
    </row>
    <row r="52" spans="1:13" ht="15" thickBot="1" x14ac:dyDescent="0.4">
      <c r="A52" s="1"/>
      <c r="B52" s="15"/>
      <c r="C52" s="67"/>
      <c r="D52" s="12"/>
      <c r="E52" s="17"/>
      <c r="F52" s="53"/>
      <c r="H52" s="89"/>
      <c r="I52" s="90"/>
    </row>
    <row r="53" spans="1:13" ht="15" thickBot="1" x14ac:dyDescent="0.4">
      <c r="B53" s="80" t="s">
        <v>19</v>
      </c>
      <c r="C53" s="68"/>
      <c r="D53" s="74" t="s">
        <v>10</v>
      </c>
      <c r="E53" s="73" t="s">
        <v>20</v>
      </c>
      <c r="F53" s="75" t="s">
        <v>21</v>
      </c>
      <c r="H53" s="114" t="s">
        <v>85</v>
      </c>
      <c r="I53" s="115">
        <f>H7+J7+H14+J14+H21+J21+H28+J28+H35+J35+H42+J42</f>
        <v>188206.61157024797</v>
      </c>
    </row>
    <row r="54" spans="1:13" ht="15" thickBot="1" x14ac:dyDescent="0.4">
      <c r="B54" s="73" t="s">
        <v>27</v>
      </c>
      <c r="C54" s="68"/>
      <c r="D54" s="27" t="s">
        <v>13</v>
      </c>
      <c r="E54" s="64">
        <v>125000</v>
      </c>
      <c r="F54" s="65">
        <f>E54/C51</f>
        <v>5.1652892561983474</v>
      </c>
      <c r="H54" s="114" t="s">
        <v>86</v>
      </c>
      <c r="I54" s="115">
        <f>H8+J8+H15+J15+H22+J22+H29+J29+H36+J36+H43+J43</f>
        <v>216599.99999999997</v>
      </c>
    </row>
    <row r="55" spans="1:13" x14ac:dyDescent="0.35">
      <c r="B55" s="62" t="s">
        <v>29</v>
      </c>
      <c r="C55" s="69"/>
      <c r="D55" s="18" t="s">
        <v>14</v>
      </c>
      <c r="E55" s="19">
        <f>E54*1.015</f>
        <v>126874.99999999999</v>
      </c>
      <c r="F55" s="54">
        <f>E55/C51</f>
        <v>5.2427685950413219</v>
      </c>
      <c r="H55" s="114" t="s">
        <v>87</v>
      </c>
      <c r="I55" s="115">
        <f>H9+J9+H16+J16+H23+J23+H30+J30+H37+J37+H44+J44</f>
        <v>220253.99999999991</v>
      </c>
    </row>
    <row r="56" spans="1:13" x14ac:dyDescent="0.35">
      <c r="B56" s="58" t="s">
        <v>29</v>
      </c>
      <c r="C56" s="69"/>
      <c r="D56" s="18" t="s">
        <v>15</v>
      </c>
      <c r="E56" s="19">
        <f>E55*1.015</f>
        <v>128778.12499999997</v>
      </c>
      <c r="F56" s="54">
        <f>E56/C51</f>
        <v>5.3214101239669409</v>
      </c>
      <c r="H56" s="114" t="s">
        <v>88</v>
      </c>
      <c r="I56" s="115">
        <f>SUM(H10,J10,H17,J17,H24,J24,H31,J31,H38,J38,H45,J45)</f>
        <v>223962.80999999991</v>
      </c>
    </row>
    <row r="57" spans="1:13" x14ac:dyDescent="0.35">
      <c r="B57" s="58" t="s">
        <v>29</v>
      </c>
      <c r="C57" s="69"/>
      <c r="D57" s="18" t="s">
        <v>16</v>
      </c>
      <c r="E57" s="19">
        <f>E56*1.015</f>
        <v>130709.79687499996</v>
      </c>
      <c r="F57" s="54">
        <f>E57/C51</f>
        <v>5.4012312758264445</v>
      </c>
      <c r="H57" s="114" t="s">
        <v>89</v>
      </c>
      <c r="I57" s="115">
        <f>SUM(H11,J11,H18,J18,H25,J25,H32,J32,H39,J39,H46,J46,)</f>
        <v>227727.2521499999</v>
      </c>
    </row>
    <row r="58" spans="1:13" ht="15" thickBot="1" x14ac:dyDescent="0.4">
      <c r="B58" s="58" t="s">
        <v>29</v>
      </c>
      <c r="C58" s="69"/>
      <c r="D58" s="18" t="s">
        <v>17</v>
      </c>
      <c r="E58" s="19">
        <f>E57*1.015</f>
        <v>132670.44382812493</v>
      </c>
      <c r="F58" s="54">
        <f>E58/C51</f>
        <v>5.4822497449638403</v>
      </c>
      <c r="H58" s="116" t="s">
        <v>90</v>
      </c>
      <c r="I58" s="117">
        <f>SUM(H12,J12,H19,J19,H26,J26,H33,J33,H40,J40,H47,J47,)</f>
        <v>231548.16093224986</v>
      </c>
    </row>
    <row r="59" spans="1:13" ht="15" thickBot="1" x14ac:dyDescent="0.4">
      <c r="B59" s="63" t="s">
        <v>29</v>
      </c>
      <c r="C59" s="69"/>
      <c r="D59" s="59" t="s">
        <v>11</v>
      </c>
      <c r="E59" s="26">
        <f>E58*1.015</f>
        <v>134660.5004855468</v>
      </c>
      <c r="F59" s="61">
        <f>E59/C51</f>
        <v>5.5644834911382972</v>
      </c>
      <c r="H59" s="5"/>
    </row>
    <row r="60" spans="1:13" ht="15" thickBot="1" x14ac:dyDescent="0.4">
      <c r="B60" s="62"/>
      <c r="C60" s="68"/>
      <c r="D60" s="17"/>
      <c r="E60" s="32"/>
      <c r="F60" s="60"/>
      <c r="H60" s="5"/>
    </row>
    <row r="61" spans="1:13" ht="15" thickBot="1" x14ac:dyDescent="0.4">
      <c r="B61" s="80" t="s">
        <v>26</v>
      </c>
      <c r="C61" s="68"/>
      <c r="D61" s="74" t="s">
        <v>10</v>
      </c>
      <c r="E61" s="74" t="s">
        <v>20</v>
      </c>
      <c r="F61" s="76" t="s">
        <v>30</v>
      </c>
      <c r="H61" s="125"/>
    </row>
    <row r="62" spans="1:13" ht="15" thickBot="1" x14ac:dyDescent="0.4">
      <c r="B62" s="73" t="s">
        <v>28</v>
      </c>
      <c r="C62" s="68"/>
      <c r="D62" s="27" t="s">
        <v>13</v>
      </c>
      <c r="E62" s="64">
        <v>115000</v>
      </c>
      <c r="F62" s="66">
        <f>E62/C51</f>
        <v>4.7520661157024797</v>
      </c>
      <c r="H62" s="130" t="s">
        <v>103</v>
      </c>
      <c r="I62" s="129"/>
      <c r="J62" s="79"/>
    </row>
    <row r="63" spans="1:13" x14ac:dyDescent="0.35">
      <c r="B63" s="13" t="s">
        <v>29</v>
      </c>
      <c r="C63" s="68"/>
      <c r="D63" s="18" t="s">
        <v>14</v>
      </c>
      <c r="E63" s="19">
        <f>E62*1.015</f>
        <v>116724.99999999999</v>
      </c>
      <c r="F63" s="55">
        <f>E63/C51</f>
        <v>4.8233471074380159</v>
      </c>
      <c r="H63" s="69" t="s">
        <v>104</v>
      </c>
      <c r="I63" s="68"/>
      <c r="J63" s="36"/>
    </row>
    <row r="64" spans="1:13" x14ac:dyDescent="0.35">
      <c r="B64" s="13" t="s">
        <v>29</v>
      </c>
      <c r="C64" s="68"/>
      <c r="D64" s="18" t="s">
        <v>15</v>
      </c>
      <c r="E64" s="19">
        <f>E63*1.015</f>
        <v>118475.87499999997</v>
      </c>
      <c r="F64" s="55">
        <f>E64/C51</f>
        <v>4.8956973140495856</v>
      </c>
      <c r="H64" s="89" t="s">
        <v>105</v>
      </c>
      <c r="I64" s="96"/>
      <c r="J64" s="90"/>
    </row>
    <row r="65" spans="2:10" x14ac:dyDescent="0.35">
      <c r="B65" s="13" t="s">
        <v>29</v>
      </c>
      <c r="C65" s="68"/>
      <c r="D65" s="18" t="s">
        <v>16</v>
      </c>
      <c r="E65" s="19">
        <f>E64*1.015</f>
        <v>120253.01312499995</v>
      </c>
      <c r="F65" s="55">
        <f>E65/C51</f>
        <v>4.9691327737603288</v>
      </c>
      <c r="H65" s="89"/>
      <c r="I65" s="96" t="s">
        <v>85</v>
      </c>
      <c r="J65" s="90" t="s">
        <v>107</v>
      </c>
    </row>
    <row r="66" spans="2:10" x14ac:dyDescent="0.35">
      <c r="B66" s="13" t="s">
        <v>29</v>
      </c>
      <c r="C66" s="68"/>
      <c r="D66" s="18" t="s">
        <v>17</v>
      </c>
      <c r="E66" s="19">
        <f>E65*1.015</f>
        <v>122056.80832187494</v>
      </c>
      <c r="F66" s="55">
        <f>E66/C51</f>
        <v>5.0436697653667331</v>
      </c>
      <c r="H66" s="89" t="s">
        <v>106</v>
      </c>
      <c r="I66" s="11">
        <f>G36*0.05</f>
        <v>8000</v>
      </c>
      <c r="J66" s="54">
        <f>G36*9*0.03</f>
        <v>43200</v>
      </c>
    </row>
    <row r="67" spans="2:10" ht="15" thickBot="1" x14ac:dyDescent="0.4">
      <c r="B67" s="14" t="s">
        <v>29</v>
      </c>
      <c r="C67" s="70"/>
      <c r="D67" s="59" t="s">
        <v>24</v>
      </c>
      <c r="E67" s="20">
        <f>E66*1.015</f>
        <v>123887.66044670306</v>
      </c>
      <c r="F67" s="56">
        <f>E67/C51</f>
        <v>5.1193248118472336</v>
      </c>
      <c r="H67" s="89"/>
      <c r="I67" s="96"/>
      <c r="J67" s="90"/>
    </row>
    <row r="68" spans="2:10" ht="15" thickBot="1" x14ac:dyDescent="0.4">
      <c r="H68" s="46" t="s">
        <v>108</v>
      </c>
      <c r="I68" s="120">
        <f>I66+J66</f>
        <v>51200</v>
      </c>
      <c r="J68" s="48"/>
    </row>
    <row r="69" spans="2:10" ht="15" thickBot="1" x14ac:dyDescent="0.4"/>
    <row r="70" spans="2:10" x14ac:dyDescent="0.35">
      <c r="B70" s="128" t="s">
        <v>109</v>
      </c>
      <c r="C70" s="129"/>
      <c r="D70" s="129"/>
      <c r="E70" s="129"/>
      <c r="F70" s="129"/>
      <c r="G70" s="79"/>
    </row>
    <row r="71" spans="2:10" x14ac:dyDescent="0.35">
      <c r="B71" s="69"/>
      <c r="C71" s="68">
        <v>2018</v>
      </c>
      <c r="D71" s="68">
        <v>2019</v>
      </c>
      <c r="E71" s="68">
        <v>2020</v>
      </c>
      <c r="F71" s="68">
        <v>2021</v>
      </c>
      <c r="G71" s="36">
        <v>2022</v>
      </c>
    </row>
    <row r="72" spans="2:10" x14ac:dyDescent="0.35">
      <c r="B72" s="89" t="s">
        <v>2</v>
      </c>
      <c r="C72" s="8">
        <v>0</v>
      </c>
      <c r="D72" s="8">
        <v>0</v>
      </c>
      <c r="E72" s="8">
        <v>0</v>
      </c>
      <c r="F72" s="8">
        <v>0</v>
      </c>
      <c r="G72" s="55">
        <v>0</v>
      </c>
    </row>
    <row r="73" spans="2:10" x14ac:dyDescent="0.35">
      <c r="B73" s="89" t="s">
        <v>3</v>
      </c>
      <c r="C73" s="8">
        <v>0</v>
      </c>
      <c r="D73" s="8">
        <v>0</v>
      </c>
      <c r="E73" s="8">
        <v>0</v>
      </c>
      <c r="F73" s="8">
        <v>0</v>
      </c>
      <c r="G73" s="55">
        <v>0</v>
      </c>
    </row>
    <row r="74" spans="2:10" x14ac:dyDescent="0.35">
      <c r="B74" s="89" t="s">
        <v>4</v>
      </c>
      <c r="C74" s="8">
        <v>0</v>
      </c>
      <c r="D74" s="8">
        <v>0</v>
      </c>
      <c r="E74" s="8">
        <f>2*E24*C21/12</f>
        <v>12501.666666666666</v>
      </c>
      <c r="F74" s="8">
        <v>0</v>
      </c>
      <c r="G74" s="55">
        <v>0</v>
      </c>
    </row>
    <row r="75" spans="2:10" x14ac:dyDescent="0.35">
      <c r="B75" s="89" t="s">
        <v>5</v>
      </c>
      <c r="C75" s="8">
        <v>0</v>
      </c>
      <c r="D75" s="8">
        <v>0</v>
      </c>
      <c r="E75" s="8">
        <v>0</v>
      </c>
      <c r="F75" s="8">
        <v>0</v>
      </c>
      <c r="G75" s="55">
        <v>0</v>
      </c>
    </row>
    <row r="76" spans="2:10" x14ac:dyDescent="0.35">
      <c r="B76" s="89" t="s">
        <v>110</v>
      </c>
      <c r="C76" s="8">
        <f>5*E43*C42/12</f>
        <v>56000</v>
      </c>
      <c r="D76" s="8">
        <v>0</v>
      </c>
      <c r="E76" s="8">
        <v>0</v>
      </c>
      <c r="F76" s="8">
        <v>0</v>
      </c>
      <c r="G76" s="55">
        <v>0</v>
      </c>
    </row>
    <row r="77" spans="2:10" x14ac:dyDescent="0.35">
      <c r="B77" s="89" t="s">
        <v>7</v>
      </c>
      <c r="C77" s="8">
        <v>0</v>
      </c>
      <c r="D77" s="8">
        <v>0</v>
      </c>
      <c r="E77" s="8">
        <v>0</v>
      </c>
      <c r="F77" s="8">
        <v>0</v>
      </c>
      <c r="G77" s="55">
        <v>0</v>
      </c>
    </row>
    <row r="78" spans="2:10" x14ac:dyDescent="0.35">
      <c r="B78" s="89"/>
      <c r="C78" s="8"/>
      <c r="D78" s="8"/>
      <c r="E78" s="8"/>
      <c r="F78" s="8"/>
      <c r="G78" s="55"/>
    </row>
    <row r="79" spans="2:10" ht="15" thickBot="1" x14ac:dyDescent="0.4">
      <c r="B79" s="127" t="s">
        <v>108</v>
      </c>
      <c r="C79" s="131">
        <f>SUM(C72:C77)</f>
        <v>56000</v>
      </c>
      <c r="D79" s="131">
        <f>SUM(D72:D77)</f>
        <v>0</v>
      </c>
      <c r="E79" s="131">
        <f>SUM(E72:E77)</f>
        <v>12501.666666666666</v>
      </c>
      <c r="F79" s="131">
        <f>SUM(F72:F77)</f>
        <v>0</v>
      </c>
      <c r="G79" s="132">
        <f>SUM(G72:G77)</f>
        <v>0</v>
      </c>
    </row>
  </sheetData>
  <mergeCells count="2">
    <mergeCell ref="A2:M2"/>
    <mergeCell ref="H51:I5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ProForma</vt:lpstr>
      <vt:lpstr>Amortization</vt:lpstr>
      <vt:lpstr>Rent Roll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 Currie</dc:creator>
  <cp:lastModifiedBy>Brent Currie</cp:lastModifiedBy>
  <dcterms:created xsi:type="dcterms:W3CDTF">2018-08-05T22:54:16Z</dcterms:created>
  <dcterms:modified xsi:type="dcterms:W3CDTF">2018-08-15T01:36:58Z</dcterms:modified>
</cp:coreProperties>
</file>