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ebextensions/webextension1.xml" ContentType="application/vnd.ms-office.webextension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730" windowHeight="11700" activeTab="3"/>
  </bookViews>
  <sheets>
    <sheet name="Etudiant" sheetId="1" r:id="rId1"/>
    <sheet name="Données" sheetId="2" r:id="rId2"/>
    <sheet name="Tableau de bord " sheetId="3" r:id="rId3"/>
    <sheet name="Simulations " sheetId="4" r:id="rId4"/>
    <sheet name="RésultatsTCD" sheetId="5" r:id="rId5"/>
    <sheet name="Correction" sheetId="6" r:id="rId6"/>
  </sheets>
  <definedNames>
    <definedName name="_xlnm._FilterDatabase" localSheetId="1" hidden="1">Données!$A$1:$F$106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4" l="1"/>
  <c r="B19" i="4"/>
  <c r="B18" i="4"/>
  <c r="B16" i="4"/>
  <c r="C9" i="3"/>
  <c r="C8" i="3"/>
  <c r="C7" i="3"/>
  <c r="C6" i="3"/>
  <c r="C5" i="3"/>
  <c r="C4" i="3"/>
  <c r="F9" i="3"/>
  <c r="F8" i="3"/>
  <c r="F7" i="3"/>
  <c r="F6" i="3"/>
  <c r="F5" i="3"/>
  <c r="F4" i="3"/>
  <c r="E9" i="3"/>
  <c r="E8" i="3"/>
  <c r="E7" i="3"/>
  <c r="E6" i="3"/>
  <c r="E5" i="3"/>
  <c r="E4" i="3"/>
  <c r="D9" i="3"/>
  <c r="D8" i="3"/>
  <c r="D7" i="3"/>
  <c r="D5" i="3"/>
  <c r="D6" i="3"/>
  <c r="D4" i="3"/>
  <c r="D50" i="6"/>
  <c r="D42" i="6"/>
  <c r="D36" i="6"/>
  <c r="D35" i="6"/>
  <c r="D21" i="6"/>
  <c r="D20" i="6"/>
  <c r="D18" i="6"/>
  <c r="D17" i="6"/>
  <c r="B4" i="6"/>
  <c r="B3" i="6"/>
  <c r="B2" i="6"/>
  <c r="D37" i="6"/>
  <c r="C52" i="6"/>
  <c r="D15" i="6"/>
  <c r="D41" i="6"/>
  <c r="D34" i="6"/>
  <c r="D46" i="6"/>
  <c r="D38" i="6"/>
  <c r="D30" i="6"/>
  <c r="D25" i="6"/>
  <c r="D22" i="6"/>
  <c r="D11" i="6"/>
  <c r="C30" i="6"/>
  <c r="C46" i="6"/>
  <c r="C41" i="6"/>
  <c r="C38" i="6"/>
  <c r="C34" i="6"/>
  <c r="C25" i="6"/>
  <c r="C15" i="6"/>
  <c r="C22" i="6"/>
  <c r="C11" i="6"/>
  <c r="B12" i="4"/>
  <c r="B6" i="4"/>
  <c r="D19" i="6"/>
  <c r="D52" i="6"/>
</calcChain>
</file>

<file path=xl/sharedStrings.xml><?xml version="1.0" encoding="utf-8"?>
<sst xmlns="http://schemas.openxmlformats.org/spreadsheetml/2006/main" count="553" uniqueCount="100">
  <si>
    <t>Nom</t>
  </si>
  <si>
    <t>Prénom</t>
  </si>
  <si>
    <t>Num. étudiant</t>
  </si>
  <si>
    <t>Prix de vente</t>
  </si>
  <si>
    <t>Tableau de bord</t>
  </si>
  <si>
    <t>Prix de vente moyen</t>
  </si>
  <si>
    <t>Ventes</t>
  </si>
  <si>
    <t>Total des ventes</t>
  </si>
  <si>
    <t>Tableau de référence</t>
  </si>
  <si>
    <t>Stock</t>
  </si>
  <si>
    <t>Nombre de clients</t>
  </si>
  <si>
    <t>Simulation 1</t>
  </si>
  <si>
    <t>Bénéfice net total</t>
  </si>
  <si>
    <t>Simulation 2</t>
  </si>
  <si>
    <t>Frais et coûts pour une unité</t>
  </si>
  <si>
    <t>Simulation 3</t>
  </si>
  <si>
    <t>Tableau de référence prix / ventes</t>
  </si>
  <si>
    <t>Prix moyen</t>
  </si>
  <si>
    <t>Profit total</t>
  </si>
  <si>
    <t>Simulation 4</t>
  </si>
  <si>
    <t>Bénéfice</t>
  </si>
  <si>
    <t>Bénefice</t>
  </si>
  <si>
    <t>Graphiques sparkline</t>
  </si>
  <si>
    <t>Recettes totales</t>
  </si>
  <si>
    <t>Nom de Famille:</t>
  </si>
  <si>
    <t>Prénom :</t>
  </si>
  <si>
    <t>Numéro étudiant :</t>
  </si>
  <si>
    <t>Etape</t>
  </si>
  <si>
    <t># de points possible</t>
  </si>
  <si>
    <t>Points obtenus</t>
  </si>
  <si>
    <t>Total</t>
  </si>
  <si>
    <r>
      <t xml:space="preserve">Feuil1 renommée en </t>
    </r>
    <r>
      <rPr>
        <i/>
        <sz val="11"/>
        <color theme="1"/>
        <rFont val="Calibri"/>
        <family val="2"/>
        <scheme val="minor"/>
      </rPr>
      <t>Tableau de bord</t>
    </r>
  </si>
  <si>
    <t>Tableau de bord (B1) en gras, taille 26</t>
  </si>
  <si>
    <t>Triés par ordre alphabétique</t>
  </si>
  <si>
    <t>Calcul des unités vendues effectué avec NB.SI</t>
  </si>
  <si>
    <t>Calcul du prix moyen effectué avec MOYENNE.SI</t>
  </si>
  <si>
    <t>Recettes totales (ventes * prix de vente moyen)</t>
  </si>
  <si>
    <t>Titre et légende pour chaque graphique</t>
  </si>
  <si>
    <t>Graphique bulles sur les stocks (avec titres des axes)</t>
  </si>
  <si>
    <r>
      <t xml:space="preserve">Feuil2 renommée en </t>
    </r>
    <r>
      <rPr>
        <i/>
        <sz val="11"/>
        <color theme="1"/>
        <rFont val="Calibri"/>
        <family val="2"/>
        <scheme val="minor"/>
      </rPr>
      <t>Simulations</t>
    </r>
  </si>
  <si>
    <t>Valeur cible trouvée en modifiant le nombre de clients</t>
  </si>
  <si>
    <t>Valeur cible trouvée en modifiant le prix de vente unitaire</t>
  </si>
  <si>
    <t>Profit total obtenu avec des SI imbriqués (et une multiplication)</t>
  </si>
  <si>
    <t>Bénéfice calculé correctement (C24:C29)</t>
  </si>
  <si>
    <t>Sparkline histogramme en G31 basé sur le prix moyen (B24:B29)</t>
  </si>
  <si>
    <t>Sparkline courbe en F31 basé sur le prix moyen (A24:A29)</t>
  </si>
  <si>
    <t>Sparkline positif/négatif en H31 basé sur le prix moyen (C24:C29)</t>
  </si>
  <si>
    <r>
      <t xml:space="preserve">Bouton dans la feuille Tableau de bord liée à la feuille </t>
    </r>
    <r>
      <rPr>
        <i/>
        <sz val="11"/>
        <color theme="1"/>
        <rFont val="Calibri"/>
        <family val="2"/>
        <scheme val="minor"/>
      </rPr>
      <t>Données</t>
    </r>
    <r>
      <rPr>
        <sz val="11"/>
        <color theme="1"/>
        <rFont val="Calibri"/>
        <family val="2"/>
        <scheme val="minor"/>
      </rPr>
      <t xml:space="preserve"> (rectangulaire, écrit "Données")</t>
    </r>
  </si>
  <si>
    <r>
      <t xml:space="preserve">Bouton dans la feuille Tableau de bord liée à la feuille </t>
    </r>
    <r>
      <rPr>
        <i/>
        <sz val="11"/>
        <color theme="1"/>
        <rFont val="Calibri"/>
        <family val="2"/>
        <scheme val="minor"/>
      </rPr>
      <t>Simulations</t>
    </r>
  </si>
  <si>
    <r>
      <t xml:space="preserve">Tableau croisé dynamique dans une feuille nommée </t>
    </r>
    <r>
      <rPr>
        <i/>
        <sz val="11"/>
        <color theme="1"/>
        <rFont val="Calibri"/>
        <family val="2"/>
        <scheme val="minor"/>
      </rPr>
      <t>Tableau croisé dynamique</t>
    </r>
  </si>
  <si>
    <t>Tableau correct copié dans Résultats TCD</t>
  </si>
  <si>
    <t>Étiquettes de colonnes</t>
  </si>
  <si>
    <t>Étiquettes de lignes</t>
  </si>
  <si>
    <t>Total général</t>
  </si>
  <si>
    <t>Tableau étape 20</t>
  </si>
  <si>
    <t>Widget Bubbles inséré</t>
  </si>
  <si>
    <t>Utilise les valeurs de B4:C8</t>
  </si>
  <si>
    <t>Colonnes B:F élargies à 15 de large (110px)</t>
  </si>
  <si>
    <t>Matin</t>
  </si>
  <si>
    <t>Midi</t>
  </si>
  <si>
    <t>Après-midi</t>
  </si>
  <si>
    <t>Soir</t>
  </si>
  <si>
    <t>Données triées par genre &gt; année (sortie) &gt; prix</t>
  </si>
  <si>
    <t>Stocks de disques obtenus avec RECHERCHEV</t>
  </si>
  <si>
    <t>Bordure double (deux traits) à l'extérieur du tableau (B3:F9), bordure simple (un trait) à l'intérieur</t>
  </si>
  <si>
    <t>C4:C9 et E4:E9 en dollars, avec deux chiffres après la virgule</t>
  </si>
  <si>
    <t>**,*</t>
  </si>
  <si>
    <t>Type</t>
  </si>
  <si>
    <t>Fournée</t>
  </si>
  <si>
    <t>Saveur</t>
  </si>
  <si>
    <t>Jour de l'achat</t>
  </si>
  <si>
    <t>Stock (ajd.)</t>
  </si>
  <si>
    <t>Tartelette</t>
  </si>
  <si>
    <t>Beignet</t>
  </si>
  <si>
    <t>Gâteau</t>
  </si>
  <si>
    <t>Macaron</t>
  </si>
  <si>
    <t>Flan</t>
  </si>
  <si>
    <t>Brioche</t>
  </si>
  <si>
    <t>Poids (grammes)</t>
  </si>
  <si>
    <t>Chocolat</t>
  </si>
  <si>
    <t>Caramel</t>
  </si>
  <si>
    <t>Fraise</t>
  </si>
  <si>
    <t>Framboise</t>
  </si>
  <si>
    <t>Orange</t>
  </si>
  <si>
    <t>Cannelle</t>
  </si>
  <si>
    <t>Lundi</t>
  </si>
  <si>
    <t>Mardi</t>
  </si>
  <si>
    <t>Mercredi</t>
  </si>
  <si>
    <t>Jeudi</t>
  </si>
  <si>
    <t>Vendredi</t>
  </si>
  <si>
    <t>Samedi</t>
  </si>
  <si>
    <t>Dimanche</t>
  </si>
  <si>
    <t>Moins de 2</t>
  </si>
  <si>
    <t>Moyenne de Poids (grammes)</t>
  </si>
  <si>
    <t>Listes déroulantes dans B4:B9, comprenant les six types</t>
  </si>
  <si>
    <t>Graphique secteur sur le nombre de pâtisseries vendus par type</t>
  </si>
  <si>
    <t>Graphique histogramme 3D sur le prix de vente moyen par type</t>
  </si>
  <si>
    <t>Profits totaux supérieurs ou égaux à 200 en vert (mise en forme conditionnelle)</t>
  </si>
  <si>
    <t>Profits totaux inférieurs à 200 en rouge (mise en forme conditionnelle)</t>
  </si>
  <si>
    <t>Données de Données filtrées, seules les données de ventes de Dimanche s'affichent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</si>
</sst>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[$$-1009]#,##0.00"/>
  </numFmts>
  <fonts count="9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60">
    <xf numFmtId="0" fontId="0" fillId="0" borderId="0" xfId="0"/>
    <xf numFmtId="0" fontId="0" fillId="0" borderId="0" xfId="0" applyAlignment="1">
      <alignment horizontal="right"/>
    </xf>
    <xf numFmtId="0" fontId="0" fillId="2" borderId="0" xfId="0" applyFill="1"/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/>
    <xf numFmtId="0" fontId="2" fillId="0" borderId="0" xfId="0" applyFont="1"/>
    <xf numFmtId="165" fontId="0" fillId="0" borderId="1" xfId="0" applyNumberFormat="1" applyBorder="1"/>
    <xf numFmtId="0" fontId="0" fillId="3" borderId="1" xfId="0" applyFill="1" applyBorder="1"/>
    <xf numFmtId="0" fontId="0" fillId="0" borderId="1" xfId="0" applyFill="1" applyBorder="1"/>
    <xf numFmtId="165" fontId="0" fillId="3" borderId="1" xfId="0" applyNumberForma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/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2" xfId="0" applyBorder="1"/>
    <xf numFmtId="0" fontId="0" fillId="0" borderId="2" xfId="0" applyBorder="1" applyAlignment="1">
      <alignment horizontal="center"/>
    </xf>
    <xf numFmtId="0" fontId="3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2" borderId="16" xfId="0" applyFill="1" applyBorder="1"/>
    <xf numFmtId="0" fontId="0" fillId="2" borderId="17" xfId="0" applyFill="1" applyBorder="1"/>
    <xf numFmtId="2" fontId="0" fillId="0" borderId="0" xfId="0" applyNumberFormat="1"/>
    <xf numFmtId="0" fontId="0" fillId="0" borderId="0" xfId="0" applyFill="1" applyBorder="1"/>
    <xf numFmtId="0" fontId="2" fillId="4" borderId="0" xfId="0" applyFont="1" applyFill="1"/>
    <xf numFmtId="0" fontId="2" fillId="4" borderId="18" xfId="0" applyFont="1" applyFill="1" applyBorder="1"/>
    <xf numFmtId="0" fontId="0" fillId="0" borderId="0" xfId="0" applyAlignment="1">
      <alignment horizontal="left"/>
    </xf>
    <xf numFmtId="0" fontId="2" fillId="4" borderId="19" xfId="0" applyFont="1" applyFill="1" applyBorder="1" applyAlignment="1">
      <alignment horizontal="left"/>
    </xf>
    <xf numFmtId="0" fontId="0" fillId="0" borderId="0" xfId="0" applyNumberFormat="1"/>
    <xf numFmtId="0" fontId="2" fillId="4" borderId="19" xfId="0" applyNumberFormat="1" applyFont="1" applyFill="1" applyBorder="1"/>
    <xf numFmtId="0" fontId="7" fillId="0" borderId="0" xfId="0" applyFont="1"/>
    <xf numFmtId="0" fontId="0" fillId="0" borderId="1" xfId="0" applyNumberFormat="1" applyBorder="1"/>
    <xf numFmtId="0" fontId="0" fillId="0" borderId="1" xfId="0" applyNumberFormat="1" applyFill="1" applyBorder="1"/>
    <xf numFmtId="0" fontId="8" fillId="0" borderId="20" xfId="0" applyFont="1" applyBorder="1"/>
    <xf numFmtId="0" fontId="6" fillId="0" borderId="21" xfId="0" applyFont="1" applyBorder="1"/>
    <xf numFmtId="0" fontId="8" fillId="0" borderId="21" xfId="0" applyFont="1" applyBorder="1"/>
    <xf numFmtId="0" fontId="8" fillId="0" borderId="22" xfId="0" applyFont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NumberFormat="1" applyFill="1" applyBorder="1"/>
    <xf numFmtId="0" fontId="0" fillId="0" borderId="26" xfId="0" applyNumberFormat="1" applyBorder="1"/>
    <xf numFmtId="0" fontId="0" fillId="0" borderId="27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Nombre</a:t>
            </a:r>
            <a:r>
              <a:rPr lang="fr-CA" baseline="0"/>
              <a:t> de patisseries vendues par type </a:t>
            </a:r>
            <a:endParaRPr lang="fr-CA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'Tableau de bord '!$B$4:$B$9</c:f>
              <c:strCache>
                <c:ptCount val="6"/>
                <c:pt idx="0">
                  <c:v>Beignet</c:v>
                </c:pt>
                <c:pt idx="1">
                  <c:v>Brioche</c:v>
                </c:pt>
                <c:pt idx="2">
                  <c:v>Flan</c:v>
                </c:pt>
                <c:pt idx="3">
                  <c:v>Gâteau</c:v>
                </c:pt>
                <c:pt idx="4">
                  <c:v>Macaron</c:v>
                </c:pt>
                <c:pt idx="5">
                  <c:v>Tartelette</c:v>
                </c:pt>
              </c:strCache>
            </c:strRef>
          </c:cat>
          <c:val>
            <c:numRef>
              <c:f>'Tableau de bord '!$D$4:$D$9</c:f>
              <c:numCache>
                <c:formatCode>General</c:formatCode>
                <c:ptCount val="6"/>
                <c:pt idx="0">
                  <c:v>28</c:v>
                </c:pt>
                <c:pt idx="1">
                  <c:v>14</c:v>
                </c:pt>
                <c:pt idx="2">
                  <c:v>14</c:v>
                </c:pt>
                <c:pt idx="3">
                  <c:v>17</c:v>
                </c:pt>
                <c:pt idx="4">
                  <c:v>21</c:v>
                </c:pt>
                <c:pt idx="5">
                  <c:v>11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Prix</a:t>
            </a:r>
            <a:r>
              <a:rPr lang="fr-CA" baseline="0"/>
              <a:t> de vente en moyen en fonction du type </a:t>
            </a:r>
            <a:endParaRPr lang="fr-CA"/>
          </a:p>
        </c:rich>
      </c:tx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'Tableau de bord '!$B$4:$B$9</c:f>
              <c:strCache>
                <c:ptCount val="6"/>
                <c:pt idx="0">
                  <c:v>Beignet</c:v>
                </c:pt>
                <c:pt idx="1">
                  <c:v>Brioche</c:v>
                </c:pt>
                <c:pt idx="2">
                  <c:v>Flan</c:v>
                </c:pt>
                <c:pt idx="3">
                  <c:v>Gâteau</c:v>
                </c:pt>
                <c:pt idx="4">
                  <c:v>Macaron</c:v>
                </c:pt>
                <c:pt idx="5">
                  <c:v>Tartelette</c:v>
                </c:pt>
              </c:strCache>
            </c:strRef>
          </c:cat>
          <c:val>
            <c:numRef>
              <c:f>'Tableau de bord '!$D$4:$D$9</c:f>
              <c:numCache>
                <c:formatCode>General</c:formatCode>
                <c:ptCount val="6"/>
                <c:pt idx="0">
                  <c:v>28</c:v>
                </c:pt>
                <c:pt idx="1">
                  <c:v>14</c:v>
                </c:pt>
                <c:pt idx="2">
                  <c:v>14</c:v>
                </c:pt>
                <c:pt idx="3">
                  <c:v>17</c:v>
                </c:pt>
                <c:pt idx="4">
                  <c:v>21</c:v>
                </c:pt>
                <c:pt idx="5">
                  <c:v>11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8972160"/>
        <c:axId val="135485056"/>
        <c:axId val="0"/>
      </c:bar3DChart>
      <c:catAx>
        <c:axId val="589721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485056"/>
        <c:crosses val="autoZero"/>
        <c:auto val="1"/>
        <c:lblAlgn val="ctr"/>
        <c:lblOffset val="100"/>
        <c:noMultiLvlLbl val="0"/>
      </c:catAx>
      <c:valAx>
        <c:axId val="13548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9721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A"/>
              <a:t>Les</a:t>
            </a:r>
            <a:r>
              <a:rPr lang="fr-CA" baseline="0"/>
              <a:t> stocks disponibles pour chaque type </a:t>
            </a:r>
            <a:endParaRPr lang="fr-CA"/>
          </a:p>
        </c:rich>
      </c:tx>
      <c:layout>
        <c:manualLayout>
          <c:xMode val="edge"/>
          <c:yMode val="edge"/>
          <c:x val="0.21261789151356081"/>
          <c:y val="5.0925925925925923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bubbleChart>
        <c:varyColors val="0"/>
        <c:ser>
          <c:idx val="0"/>
          <c:order val="0"/>
          <c:spPr>
            <a:solidFill>
              <a:schemeClr val="accent1">
                <a:alpha val="7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'Tableau de bord '!$B$4:$B$9</c:f>
              <c:strCache>
                <c:ptCount val="6"/>
                <c:pt idx="0">
                  <c:v>Beignet</c:v>
                </c:pt>
                <c:pt idx="1">
                  <c:v>Brioche</c:v>
                </c:pt>
                <c:pt idx="2">
                  <c:v>Flan</c:v>
                </c:pt>
                <c:pt idx="3">
                  <c:v>Gâteau</c:v>
                </c:pt>
                <c:pt idx="4">
                  <c:v>Macaron</c:v>
                </c:pt>
                <c:pt idx="5">
                  <c:v>Tartelette</c:v>
                </c:pt>
              </c:strCache>
            </c:strRef>
          </c:xVal>
          <c:yVal>
            <c:numRef>
              <c:f>'Tableau de bord '!$F$4:$F$9</c:f>
              <c:numCache>
                <c:formatCode>General</c:formatCode>
                <c:ptCount val="6"/>
                <c:pt idx="0">
                  <c:v>26</c:v>
                </c:pt>
                <c:pt idx="1">
                  <c:v>59</c:v>
                </c:pt>
                <c:pt idx="2">
                  <c:v>13</c:v>
                </c:pt>
                <c:pt idx="3">
                  <c:v>56</c:v>
                </c:pt>
                <c:pt idx="4">
                  <c:v>99</c:v>
                </c:pt>
                <c:pt idx="5">
                  <c:v>40</c:v>
                </c:pt>
              </c:numCache>
            </c:numRef>
          </c:yVal>
          <c:bubbleSize>
            <c:numLit>
              <c:formatCode>General</c:formatCode>
              <c:ptCount val="6"/>
              <c:pt idx="0">
                <c:v>1</c:v>
              </c:pt>
              <c:pt idx="1">
                <c:v>1</c:v>
              </c:pt>
              <c:pt idx="2">
                <c:v>1</c:v>
              </c:pt>
              <c:pt idx="3">
                <c:v>1</c:v>
              </c:pt>
              <c:pt idx="4">
                <c:v>1</c:v>
              </c:pt>
              <c:pt idx="5">
                <c:v>1</c:v>
              </c:pt>
            </c:numLit>
          </c:bubbleSize>
          <c:bubble3D val="0"/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bubbleScale val="100"/>
        <c:showNegBubbles val="0"/>
        <c:axId val="135486784"/>
        <c:axId val="135700480"/>
      </c:bubbleChart>
      <c:valAx>
        <c:axId val="135486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les</a:t>
                </a:r>
                <a:r>
                  <a:rPr lang="fr-CA" baseline="0"/>
                  <a:t> types</a:t>
                </a:r>
                <a:endParaRPr lang="fr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700480"/>
        <c:crosses val="autoZero"/>
        <c:crossBetween val="midCat"/>
      </c:valAx>
      <c:valAx>
        <c:axId val="135700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A"/>
                  <a:t>les</a:t>
                </a:r>
                <a:r>
                  <a:rPr lang="fr-CA" baseline="0"/>
                  <a:t> stocks </a:t>
                </a:r>
                <a:endParaRPr lang="fr-CA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54867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757237</xdr:colOff>
      <xdr:row>11</xdr:row>
      <xdr:rowOff>23812</xdr:rowOff>
    </xdr:from>
    <xdr:to>
      <xdr:col>3</xdr:col>
      <xdr:colOff>804862</xdr:colOff>
      <xdr:row>25</xdr:row>
      <xdr:rowOff>100012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1014412</xdr:colOff>
      <xdr:row>11</xdr:row>
      <xdr:rowOff>42862</xdr:rowOff>
    </xdr:from>
    <xdr:to>
      <xdr:col>9</xdr:col>
      <xdr:colOff>42862</xdr:colOff>
      <xdr:row>25</xdr:row>
      <xdr:rowOff>119062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204787</xdr:colOff>
      <xdr:row>11</xdr:row>
      <xdr:rowOff>61912</xdr:rowOff>
    </xdr:from>
    <xdr:to>
      <xdr:col>15</xdr:col>
      <xdr:colOff>204787</xdr:colOff>
      <xdr:row>25</xdr:row>
      <xdr:rowOff>138112</xdr:rowOff>
    </xdr:to>
    <xdr:graphicFrame macro="">
      <xdr:nvGraphicFramePr>
        <xdr:cNvPr id="11" name="Graphique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71437</xdr:colOff>
      <xdr:row>26</xdr:row>
      <xdr:rowOff>138112</xdr:rowOff>
    </xdr:from>
    <xdr:to>
      <xdr:col>8</xdr:col>
      <xdr:colOff>52387</xdr:colOff>
      <xdr:row>51</xdr:row>
      <xdr:rowOff>138112</xdr:rowOff>
    </xdr:to>
    <mc:AlternateContent xmlns:mc="http://schemas.openxmlformats.org/markup-compatibility/2006">
      <mc:Choice xmlns="" xmlns:we="http://schemas.microsoft.com/office/webextensions/webextension/2010/11" Requires="we">
        <xdr:graphicFrame macro="">
          <xdr:nvGraphicFramePr>
            <xdr:cNvPr id="12" name="Application 11"/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4"/>
            </a:graphicData>
          </a:graphic>
        </xdr:graphicFrame>
      </mc:Choice>
      <mc:Fallback>
        <xdr:pic>
          <xdr:nvPicPr>
            <xdr:cNvPr id="12" name="Application 11"/>
            <xdr:cNvPicPr/>
          </xdr:nvPicPr>
          <xdr:blipFill>
            <a:blip xmlns:r="http://schemas.openxmlformats.org/officeDocument/2006/relationships" r:embed="rId5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webextensions/webextension1.xml><?xml version="1.0" encoding="utf-8"?>
<we:webextension xmlns:we="http://schemas.microsoft.com/office/webextensions/webextension/2010/11" id="{DAE3C622-DE69-4DE1-9FE4-7FED2DFE4F90}">
  <we:reference id="wa103147117" version="1.1.0.0" store="fr-FR" storeType="OMEX"/>
  <we:alternateReferences>
    <we:reference id="WA103147117" version="1.1.0.0" store="WA103147117" storeType="OMEX"/>
  </we:alternateReferences>
  <we:properties/>
  <we:bindings>
    <we:binding id="Data" type="table" appref="{0054980E-29FA-4409-9706-C033C98EBB6B}"/>
  </we:bindings>
  <we:snapshot xmlns:r="http://schemas.openxmlformats.org/officeDocument/2006/relationships" r:embed="rId1"/>
</we:webextension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5"/>
  <sheetViews>
    <sheetView workbookViewId="0">
      <selection activeCell="B2" sqref="B2"/>
    </sheetView>
  </sheetViews>
  <sheetFormatPr defaultColWidth="9.140625" defaultRowHeight="15" x14ac:dyDescent="0.25"/>
  <cols>
    <col min="2" max="2" width="17" customWidth="1"/>
    <col min="3" max="3" width="21.42578125" customWidth="1"/>
  </cols>
  <sheetData>
    <row r="3" spans="2:3" x14ac:dyDescent="0.25">
      <c r="B3" s="1" t="s">
        <v>0</v>
      </c>
      <c r="C3" s="2"/>
    </row>
    <row r="4" spans="2:3" x14ac:dyDescent="0.25">
      <c r="B4" s="1" t="s">
        <v>1</v>
      </c>
      <c r="C4" s="2"/>
    </row>
    <row r="5" spans="2:3" x14ac:dyDescent="0.25">
      <c r="B5" s="1" t="s">
        <v>2</v>
      </c>
      <c r="C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6"/>
  <sheetViews>
    <sheetView zoomScaleNormal="100" workbookViewId="0">
      <selection activeCell="C2" sqref="C2"/>
    </sheetView>
  </sheetViews>
  <sheetFormatPr defaultColWidth="9.140625" defaultRowHeight="15" x14ac:dyDescent="0.25"/>
  <cols>
    <col min="1" max="6" width="16.7109375" customWidth="1"/>
    <col min="9" max="10" width="14.7109375" customWidth="1"/>
  </cols>
  <sheetData>
    <row r="1" spans="1:10" x14ac:dyDescent="0.25">
      <c r="A1" s="5" t="s">
        <v>73</v>
      </c>
      <c r="B1" s="33">
        <v>2.85</v>
      </c>
      <c r="C1">
        <v>150</v>
      </c>
      <c r="D1" s="5" t="s">
        <v>84</v>
      </c>
      <c r="E1" s="5" t="s">
        <v>58</v>
      </c>
      <c r="F1" s="5" t="s">
        <v>88</v>
      </c>
    </row>
    <row r="2" spans="1:10" ht="15.75" thickBot="1" x14ac:dyDescent="0.3">
      <c r="A2" s="5" t="s">
        <v>73</v>
      </c>
      <c r="B2" s="33">
        <v>6.22</v>
      </c>
      <c r="C2">
        <v>48</v>
      </c>
      <c r="D2" s="5" t="s">
        <v>84</v>
      </c>
      <c r="E2" s="5" t="s">
        <v>61</v>
      </c>
      <c r="F2" s="5" t="s">
        <v>86</v>
      </c>
      <c r="G2" s="34"/>
    </row>
    <row r="3" spans="1:10" ht="16.5" thickTop="1" thickBot="1" x14ac:dyDescent="0.3">
      <c r="A3" s="5" t="s">
        <v>73</v>
      </c>
      <c r="B3" s="33">
        <v>6.87</v>
      </c>
      <c r="C3">
        <v>131</v>
      </c>
      <c r="D3" s="5" t="s">
        <v>84</v>
      </c>
      <c r="E3" s="5" t="s">
        <v>61</v>
      </c>
      <c r="F3" s="5" t="s">
        <v>85</v>
      </c>
      <c r="G3" s="34"/>
      <c r="I3" s="54" t="s">
        <v>8</v>
      </c>
      <c r="J3" s="55"/>
    </row>
    <row r="4" spans="1:10" ht="16.5" thickTop="1" thickBot="1" x14ac:dyDescent="0.3">
      <c r="A4" s="5" t="s">
        <v>73</v>
      </c>
      <c r="B4" s="33">
        <v>12.22</v>
      </c>
      <c r="C4">
        <v>188</v>
      </c>
      <c r="D4" s="5" t="s">
        <v>84</v>
      </c>
      <c r="E4" s="5" t="s">
        <v>58</v>
      </c>
      <c r="F4" s="5" t="s">
        <v>91</v>
      </c>
      <c r="G4" s="34"/>
      <c r="I4" s="19" t="s">
        <v>67</v>
      </c>
      <c r="J4" s="20" t="s">
        <v>71</v>
      </c>
    </row>
    <row r="5" spans="1:10" ht="15.75" thickTop="1" x14ac:dyDescent="0.25">
      <c r="A5" s="5" t="s">
        <v>73</v>
      </c>
      <c r="B5" s="33">
        <v>6.51</v>
      </c>
      <c r="C5">
        <v>189</v>
      </c>
      <c r="D5" s="5" t="s">
        <v>80</v>
      </c>
      <c r="E5" s="5" t="s">
        <v>59</v>
      </c>
      <c r="F5" s="5" t="s">
        <v>85</v>
      </c>
      <c r="G5" s="34"/>
      <c r="I5" s="17" t="s">
        <v>72</v>
      </c>
      <c r="J5" s="18">
        <v>40</v>
      </c>
    </row>
    <row r="6" spans="1:10" x14ac:dyDescent="0.25">
      <c r="A6" s="5" t="s">
        <v>73</v>
      </c>
      <c r="B6" s="33">
        <v>7.68</v>
      </c>
      <c r="C6">
        <v>28</v>
      </c>
      <c r="D6" s="5" t="s">
        <v>80</v>
      </c>
      <c r="E6" s="5" t="s">
        <v>58</v>
      </c>
      <c r="F6" s="5" t="s">
        <v>91</v>
      </c>
      <c r="G6" s="34"/>
      <c r="I6" s="13" t="s">
        <v>73</v>
      </c>
      <c r="J6" s="14">
        <v>26</v>
      </c>
    </row>
    <row r="7" spans="1:10" x14ac:dyDescent="0.25">
      <c r="A7" s="5" t="s">
        <v>73</v>
      </c>
      <c r="B7" s="33">
        <v>12.48</v>
      </c>
      <c r="C7">
        <v>30</v>
      </c>
      <c r="D7" s="5" t="s">
        <v>80</v>
      </c>
      <c r="E7" s="5" t="s">
        <v>59</v>
      </c>
      <c r="F7" s="5" t="s">
        <v>87</v>
      </c>
      <c r="G7" s="34"/>
      <c r="I7" s="13" t="s">
        <v>74</v>
      </c>
      <c r="J7" s="14">
        <v>56</v>
      </c>
    </row>
    <row r="8" spans="1:10" x14ac:dyDescent="0.25">
      <c r="A8" s="5" t="s">
        <v>73</v>
      </c>
      <c r="B8" s="33">
        <v>12.84</v>
      </c>
      <c r="C8">
        <v>53</v>
      </c>
      <c r="D8" s="5" t="s">
        <v>80</v>
      </c>
      <c r="E8" s="5" t="s">
        <v>61</v>
      </c>
      <c r="F8" s="5" t="s">
        <v>89</v>
      </c>
      <c r="G8" s="34"/>
      <c r="I8" s="13" t="s">
        <v>75</v>
      </c>
      <c r="J8" s="14">
        <v>99</v>
      </c>
    </row>
    <row r="9" spans="1:10" x14ac:dyDescent="0.25">
      <c r="A9" s="5" t="s">
        <v>73</v>
      </c>
      <c r="B9" s="33">
        <v>13</v>
      </c>
      <c r="C9">
        <v>42</v>
      </c>
      <c r="D9" s="5" t="s">
        <v>80</v>
      </c>
      <c r="E9" s="5" t="s">
        <v>61</v>
      </c>
      <c r="F9" s="5" t="s">
        <v>85</v>
      </c>
      <c r="G9" s="34"/>
      <c r="I9" s="13" t="s">
        <v>76</v>
      </c>
      <c r="J9" s="14">
        <v>13</v>
      </c>
    </row>
    <row r="10" spans="1:10" ht="15.75" thickBot="1" x14ac:dyDescent="0.3">
      <c r="A10" s="5" t="s">
        <v>73</v>
      </c>
      <c r="B10" s="33">
        <v>14.46</v>
      </c>
      <c r="C10">
        <v>188</v>
      </c>
      <c r="D10" s="5" t="s">
        <v>80</v>
      </c>
      <c r="E10" s="5" t="s">
        <v>61</v>
      </c>
      <c r="F10" s="5" t="s">
        <v>86</v>
      </c>
      <c r="G10" s="34"/>
      <c r="I10" s="15" t="s">
        <v>77</v>
      </c>
      <c r="J10" s="16">
        <v>59</v>
      </c>
    </row>
    <row r="11" spans="1:10" ht="15.75" thickTop="1" x14ac:dyDescent="0.25">
      <c r="A11" s="5" t="s">
        <v>73</v>
      </c>
      <c r="B11" s="33">
        <v>2.92</v>
      </c>
      <c r="C11">
        <v>150</v>
      </c>
      <c r="D11" s="5" t="s">
        <v>79</v>
      </c>
      <c r="E11" s="5" t="s">
        <v>61</v>
      </c>
      <c r="F11" s="5" t="s">
        <v>91</v>
      </c>
      <c r="G11" s="34"/>
    </row>
    <row r="12" spans="1:10" x14ac:dyDescent="0.25">
      <c r="A12" s="5" t="s">
        <v>73</v>
      </c>
      <c r="B12" s="33">
        <v>5.0999999999999996</v>
      </c>
      <c r="C12">
        <v>34</v>
      </c>
      <c r="D12" s="5" t="s">
        <v>79</v>
      </c>
      <c r="E12" s="5" t="s">
        <v>61</v>
      </c>
      <c r="F12" s="5" t="s">
        <v>91</v>
      </c>
      <c r="G12" s="34"/>
    </row>
    <row r="13" spans="1:10" x14ac:dyDescent="0.25">
      <c r="A13" s="5" t="s">
        <v>73</v>
      </c>
      <c r="B13" s="33">
        <v>10.49</v>
      </c>
      <c r="C13">
        <v>22</v>
      </c>
      <c r="D13" s="5" t="s">
        <v>79</v>
      </c>
      <c r="E13" s="5" t="s">
        <v>61</v>
      </c>
      <c r="F13" s="5" t="s">
        <v>88</v>
      </c>
      <c r="G13" s="34"/>
    </row>
    <row r="14" spans="1:10" x14ac:dyDescent="0.25">
      <c r="A14" s="5" t="s">
        <v>73</v>
      </c>
      <c r="B14" s="33">
        <v>12.65</v>
      </c>
      <c r="C14">
        <v>105</v>
      </c>
      <c r="D14" s="5" t="s">
        <v>79</v>
      </c>
      <c r="E14" s="5" t="s">
        <v>59</v>
      </c>
      <c r="F14" s="5" t="s">
        <v>88</v>
      </c>
      <c r="G14" s="34"/>
    </row>
    <row r="15" spans="1:10" x14ac:dyDescent="0.25">
      <c r="A15" s="5" t="s">
        <v>73</v>
      </c>
      <c r="B15" s="33">
        <v>13.39</v>
      </c>
      <c r="C15">
        <v>48</v>
      </c>
      <c r="D15" s="5" t="s">
        <v>79</v>
      </c>
      <c r="E15" s="5" t="s">
        <v>58</v>
      </c>
      <c r="F15" s="5" t="s">
        <v>88</v>
      </c>
      <c r="G15" s="34"/>
    </row>
    <row r="16" spans="1:10" x14ac:dyDescent="0.25">
      <c r="A16" s="5" t="s">
        <v>73</v>
      </c>
      <c r="B16" s="33">
        <v>1.4</v>
      </c>
      <c r="C16">
        <v>181</v>
      </c>
      <c r="D16" s="5" t="s">
        <v>81</v>
      </c>
      <c r="E16" s="5" t="s">
        <v>59</v>
      </c>
      <c r="F16" s="5" t="s">
        <v>85</v>
      </c>
      <c r="G16" s="34"/>
    </row>
    <row r="17" spans="1:7" x14ac:dyDescent="0.25">
      <c r="A17" s="5" t="s">
        <v>73</v>
      </c>
      <c r="B17" s="33">
        <v>3.32</v>
      </c>
      <c r="C17">
        <v>186</v>
      </c>
      <c r="D17" s="5" t="s">
        <v>81</v>
      </c>
      <c r="E17" s="5" t="s">
        <v>59</v>
      </c>
      <c r="F17" s="5" t="s">
        <v>85</v>
      </c>
      <c r="G17" s="34"/>
    </row>
    <row r="18" spans="1:7" x14ac:dyDescent="0.25">
      <c r="A18" s="5" t="s">
        <v>73</v>
      </c>
      <c r="B18" s="33">
        <v>9.0299999999999994</v>
      </c>
      <c r="C18">
        <v>140</v>
      </c>
      <c r="D18" s="5" t="s">
        <v>81</v>
      </c>
      <c r="E18" s="5" t="s">
        <v>60</v>
      </c>
      <c r="F18" s="5" t="s">
        <v>88</v>
      </c>
      <c r="G18" s="34"/>
    </row>
    <row r="19" spans="1:7" x14ac:dyDescent="0.25">
      <c r="A19" s="5" t="s">
        <v>73</v>
      </c>
      <c r="B19" s="33">
        <v>12.46</v>
      </c>
      <c r="C19">
        <v>107</v>
      </c>
      <c r="D19" s="5" t="s">
        <v>81</v>
      </c>
      <c r="E19" s="5" t="s">
        <v>61</v>
      </c>
      <c r="F19" s="5" t="s">
        <v>91</v>
      </c>
      <c r="G19" s="34"/>
    </row>
    <row r="20" spans="1:7" x14ac:dyDescent="0.25">
      <c r="A20" s="5" t="s">
        <v>73</v>
      </c>
      <c r="B20" s="33">
        <v>3.12</v>
      </c>
      <c r="C20">
        <v>50</v>
      </c>
      <c r="D20" s="5" t="s">
        <v>82</v>
      </c>
      <c r="E20" s="5" t="s">
        <v>61</v>
      </c>
      <c r="F20" s="5" t="s">
        <v>91</v>
      </c>
      <c r="G20" s="34"/>
    </row>
    <row r="21" spans="1:7" x14ac:dyDescent="0.25">
      <c r="A21" s="5" t="s">
        <v>73</v>
      </c>
      <c r="B21" s="33">
        <v>4.88</v>
      </c>
      <c r="C21">
        <v>72</v>
      </c>
      <c r="D21" s="5" t="s">
        <v>82</v>
      </c>
      <c r="E21" s="5" t="s">
        <v>61</v>
      </c>
      <c r="F21" s="5" t="s">
        <v>89</v>
      </c>
      <c r="G21" s="34"/>
    </row>
    <row r="22" spans="1:7" x14ac:dyDescent="0.25">
      <c r="A22" s="5" t="s">
        <v>73</v>
      </c>
      <c r="B22" s="33">
        <v>8.1</v>
      </c>
      <c r="C22">
        <v>130</v>
      </c>
      <c r="D22" s="5" t="s">
        <v>82</v>
      </c>
      <c r="E22" s="5" t="s">
        <v>60</v>
      </c>
      <c r="F22" s="5" t="s">
        <v>85</v>
      </c>
      <c r="G22" s="34"/>
    </row>
    <row r="23" spans="1:7" x14ac:dyDescent="0.25">
      <c r="A23" s="5" t="s">
        <v>73</v>
      </c>
      <c r="B23" s="33">
        <v>11.51</v>
      </c>
      <c r="C23">
        <v>83</v>
      </c>
      <c r="D23" s="5" t="s">
        <v>82</v>
      </c>
      <c r="E23" s="5" t="s">
        <v>58</v>
      </c>
      <c r="F23" s="5" t="s">
        <v>89</v>
      </c>
      <c r="G23" s="34"/>
    </row>
    <row r="24" spans="1:7" x14ac:dyDescent="0.25">
      <c r="A24" s="5" t="s">
        <v>73</v>
      </c>
      <c r="B24" s="33">
        <v>12.07</v>
      </c>
      <c r="C24">
        <v>38</v>
      </c>
      <c r="D24" s="5" t="s">
        <v>82</v>
      </c>
      <c r="E24" s="5" t="s">
        <v>59</v>
      </c>
      <c r="F24" s="5" t="s">
        <v>85</v>
      </c>
      <c r="G24" s="34"/>
    </row>
    <row r="25" spans="1:7" x14ac:dyDescent="0.25">
      <c r="A25" s="5" t="s">
        <v>73</v>
      </c>
      <c r="B25" s="33">
        <v>13.98</v>
      </c>
      <c r="C25">
        <v>54</v>
      </c>
      <c r="D25" s="5" t="s">
        <v>82</v>
      </c>
      <c r="E25" s="5" t="s">
        <v>61</v>
      </c>
      <c r="F25" s="5" t="s">
        <v>86</v>
      </c>
      <c r="G25" s="34"/>
    </row>
    <row r="26" spans="1:7" x14ac:dyDescent="0.25">
      <c r="A26" s="5" t="s">
        <v>73</v>
      </c>
      <c r="B26" s="33">
        <v>8.4700000000000006</v>
      </c>
      <c r="C26">
        <v>131</v>
      </c>
      <c r="D26" s="5" t="s">
        <v>83</v>
      </c>
      <c r="E26" s="5" t="s">
        <v>61</v>
      </c>
      <c r="F26" s="5" t="s">
        <v>87</v>
      </c>
      <c r="G26" s="34"/>
    </row>
    <row r="27" spans="1:7" x14ac:dyDescent="0.25">
      <c r="A27" s="5" t="s">
        <v>73</v>
      </c>
      <c r="B27" s="33">
        <v>10.15</v>
      </c>
      <c r="C27">
        <v>181</v>
      </c>
      <c r="D27" s="5" t="s">
        <v>83</v>
      </c>
      <c r="E27" s="5" t="s">
        <v>61</v>
      </c>
      <c r="F27" s="5" t="s">
        <v>87</v>
      </c>
      <c r="G27" s="34"/>
    </row>
    <row r="28" spans="1:7" x14ac:dyDescent="0.25">
      <c r="A28" s="5" t="s">
        <v>73</v>
      </c>
      <c r="B28" s="33">
        <v>11.14</v>
      </c>
      <c r="C28">
        <v>96</v>
      </c>
      <c r="D28" s="5" t="s">
        <v>83</v>
      </c>
      <c r="E28" s="5" t="s">
        <v>61</v>
      </c>
      <c r="F28" s="5" t="s">
        <v>87</v>
      </c>
      <c r="G28" s="34"/>
    </row>
    <row r="29" spans="1:7" x14ac:dyDescent="0.25">
      <c r="A29" s="5" t="s">
        <v>77</v>
      </c>
      <c r="B29" s="33">
        <v>7.19</v>
      </c>
      <c r="C29">
        <v>63</v>
      </c>
      <c r="D29" s="5" t="s">
        <v>84</v>
      </c>
      <c r="E29" s="5" t="s">
        <v>59</v>
      </c>
      <c r="F29" s="5" t="s">
        <v>91</v>
      </c>
      <c r="G29" s="34"/>
    </row>
    <row r="30" spans="1:7" x14ac:dyDescent="0.25">
      <c r="A30" s="5" t="s">
        <v>77</v>
      </c>
      <c r="B30" s="33">
        <v>7.12</v>
      </c>
      <c r="C30">
        <v>167</v>
      </c>
      <c r="D30" s="5" t="s">
        <v>80</v>
      </c>
      <c r="E30" s="5" t="s">
        <v>58</v>
      </c>
      <c r="F30" s="5" t="s">
        <v>91</v>
      </c>
      <c r="G30" s="34"/>
    </row>
    <row r="31" spans="1:7" x14ac:dyDescent="0.25">
      <c r="A31" s="5" t="s">
        <v>77</v>
      </c>
      <c r="B31" s="33">
        <v>8.36</v>
      </c>
      <c r="C31">
        <v>169</v>
      </c>
      <c r="D31" s="5" t="s">
        <v>80</v>
      </c>
      <c r="E31" s="5" t="s">
        <v>61</v>
      </c>
      <c r="F31" s="5" t="s">
        <v>89</v>
      </c>
      <c r="G31" s="34"/>
    </row>
    <row r="32" spans="1:7" x14ac:dyDescent="0.25">
      <c r="A32" s="5" t="s">
        <v>77</v>
      </c>
      <c r="B32" s="33">
        <v>8.58</v>
      </c>
      <c r="C32">
        <v>92</v>
      </c>
      <c r="D32" s="5" t="s">
        <v>79</v>
      </c>
      <c r="E32" s="5" t="s">
        <v>61</v>
      </c>
      <c r="F32" s="5" t="s">
        <v>89</v>
      </c>
      <c r="G32" s="34"/>
    </row>
    <row r="33" spans="1:7" x14ac:dyDescent="0.25">
      <c r="A33" s="5" t="s">
        <v>77</v>
      </c>
      <c r="B33" s="33">
        <v>7.81</v>
      </c>
      <c r="C33">
        <v>93</v>
      </c>
      <c r="D33" s="5" t="s">
        <v>82</v>
      </c>
      <c r="E33" s="5" t="s">
        <v>59</v>
      </c>
      <c r="F33" s="5" t="s">
        <v>90</v>
      </c>
      <c r="G33" s="34"/>
    </row>
    <row r="34" spans="1:7" x14ac:dyDescent="0.25">
      <c r="A34" s="5" t="s">
        <v>77</v>
      </c>
      <c r="B34" s="33">
        <v>12.91</v>
      </c>
      <c r="C34">
        <v>155</v>
      </c>
      <c r="D34" s="5" t="s">
        <v>82</v>
      </c>
      <c r="E34" s="5" t="s">
        <v>58</v>
      </c>
      <c r="F34" s="5" t="s">
        <v>90</v>
      </c>
      <c r="G34" s="34"/>
    </row>
    <row r="35" spans="1:7" x14ac:dyDescent="0.25">
      <c r="A35" s="5" t="s">
        <v>77</v>
      </c>
      <c r="B35" s="33">
        <v>0.54</v>
      </c>
      <c r="C35">
        <v>51</v>
      </c>
      <c r="D35" s="5" t="s">
        <v>83</v>
      </c>
      <c r="E35" s="5" t="s">
        <v>60</v>
      </c>
      <c r="F35" s="5" t="s">
        <v>90</v>
      </c>
      <c r="G35" s="34"/>
    </row>
    <row r="36" spans="1:7" x14ac:dyDescent="0.25">
      <c r="A36" s="5" t="s">
        <v>77</v>
      </c>
      <c r="B36" s="33">
        <v>1.19</v>
      </c>
      <c r="C36">
        <v>170</v>
      </c>
      <c r="D36" s="5" t="s">
        <v>83</v>
      </c>
      <c r="E36" s="5" t="s">
        <v>61</v>
      </c>
      <c r="F36" s="5" t="s">
        <v>90</v>
      </c>
      <c r="G36" s="34"/>
    </row>
    <row r="37" spans="1:7" x14ac:dyDescent="0.25">
      <c r="A37" s="5" t="s">
        <v>77</v>
      </c>
      <c r="B37" s="33">
        <v>3.25</v>
      </c>
      <c r="C37">
        <v>99</v>
      </c>
      <c r="D37" s="5" t="s">
        <v>83</v>
      </c>
      <c r="E37" s="5" t="s">
        <v>61</v>
      </c>
      <c r="F37" s="5" t="s">
        <v>85</v>
      </c>
      <c r="G37" s="34"/>
    </row>
    <row r="38" spans="1:7" x14ac:dyDescent="0.25">
      <c r="A38" s="5" t="s">
        <v>77</v>
      </c>
      <c r="B38" s="33">
        <v>5.85</v>
      </c>
      <c r="C38">
        <v>112</v>
      </c>
      <c r="D38" s="5" t="s">
        <v>83</v>
      </c>
      <c r="E38" s="5" t="s">
        <v>60</v>
      </c>
      <c r="F38" s="5" t="s">
        <v>86</v>
      </c>
      <c r="G38" s="34"/>
    </row>
    <row r="39" spans="1:7" x14ac:dyDescent="0.25">
      <c r="A39" s="5" t="s">
        <v>77</v>
      </c>
      <c r="B39" s="33">
        <v>7.1</v>
      </c>
      <c r="C39">
        <v>190</v>
      </c>
      <c r="D39" s="5" t="s">
        <v>83</v>
      </c>
      <c r="E39" s="5" t="s">
        <v>58</v>
      </c>
      <c r="F39" s="5" t="s">
        <v>85</v>
      </c>
      <c r="G39" s="34"/>
    </row>
    <row r="40" spans="1:7" x14ac:dyDescent="0.25">
      <c r="A40" s="5" t="s">
        <v>77</v>
      </c>
      <c r="B40" s="33">
        <v>9.26</v>
      </c>
      <c r="C40">
        <v>41</v>
      </c>
      <c r="D40" s="5" t="s">
        <v>83</v>
      </c>
      <c r="E40" s="5" t="s">
        <v>59</v>
      </c>
      <c r="F40" s="5" t="s">
        <v>86</v>
      </c>
      <c r="G40" s="34"/>
    </row>
    <row r="41" spans="1:7" x14ac:dyDescent="0.25">
      <c r="A41" s="5" t="s">
        <v>77</v>
      </c>
      <c r="B41" s="33">
        <v>10.35</v>
      </c>
      <c r="C41">
        <v>91</v>
      </c>
      <c r="D41" s="5" t="s">
        <v>83</v>
      </c>
      <c r="E41" s="5" t="s">
        <v>61</v>
      </c>
      <c r="F41" s="5" t="s">
        <v>88</v>
      </c>
      <c r="G41" s="34"/>
    </row>
    <row r="42" spans="1:7" x14ac:dyDescent="0.25">
      <c r="A42" s="5" t="s">
        <v>77</v>
      </c>
      <c r="B42" s="33">
        <v>12.69</v>
      </c>
      <c r="C42">
        <v>68</v>
      </c>
      <c r="D42" s="5" t="s">
        <v>83</v>
      </c>
      <c r="E42" s="5" t="s">
        <v>60</v>
      </c>
      <c r="F42" s="5" t="s">
        <v>91</v>
      </c>
      <c r="G42" s="34"/>
    </row>
    <row r="43" spans="1:7" x14ac:dyDescent="0.25">
      <c r="A43" s="5" t="s">
        <v>76</v>
      </c>
      <c r="B43" s="33">
        <v>5.84</v>
      </c>
      <c r="C43">
        <v>121</v>
      </c>
      <c r="D43" s="5" t="s">
        <v>84</v>
      </c>
      <c r="E43" s="5" t="s">
        <v>61</v>
      </c>
      <c r="F43" s="5" t="s">
        <v>87</v>
      </c>
      <c r="G43" s="34"/>
    </row>
    <row r="44" spans="1:7" x14ac:dyDescent="0.25">
      <c r="A44" s="5" t="s">
        <v>76</v>
      </c>
      <c r="B44" s="33">
        <v>10.72</v>
      </c>
      <c r="C44">
        <v>111</v>
      </c>
      <c r="D44" s="5" t="s">
        <v>84</v>
      </c>
      <c r="E44" s="5" t="s">
        <v>61</v>
      </c>
      <c r="F44" s="5" t="s">
        <v>87</v>
      </c>
      <c r="G44" s="34"/>
    </row>
    <row r="45" spans="1:7" x14ac:dyDescent="0.25">
      <c r="A45" s="5" t="s">
        <v>76</v>
      </c>
      <c r="B45" s="33">
        <v>1.76</v>
      </c>
      <c r="C45">
        <v>88</v>
      </c>
      <c r="D45" s="5" t="s">
        <v>80</v>
      </c>
      <c r="E45" s="5" t="s">
        <v>61</v>
      </c>
      <c r="F45" s="5" t="s">
        <v>88</v>
      </c>
      <c r="G45" s="34"/>
    </row>
    <row r="46" spans="1:7" x14ac:dyDescent="0.25">
      <c r="A46" s="5" t="s">
        <v>76</v>
      </c>
      <c r="B46" s="33">
        <v>6.1</v>
      </c>
      <c r="C46">
        <v>29</v>
      </c>
      <c r="D46" s="5" t="s">
        <v>80</v>
      </c>
      <c r="E46" s="5" t="s">
        <v>58</v>
      </c>
      <c r="F46" s="5" t="s">
        <v>90</v>
      </c>
      <c r="G46" s="34"/>
    </row>
    <row r="47" spans="1:7" x14ac:dyDescent="0.25">
      <c r="A47" s="5" t="s">
        <v>76</v>
      </c>
      <c r="B47" s="33">
        <v>6.33</v>
      </c>
      <c r="C47">
        <v>185</v>
      </c>
      <c r="D47" s="5" t="s">
        <v>80</v>
      </c>
      <c r="E47" s="5" t="s">
        <v>60</v>
      </c>
      <c r="F47" s="5" t="s">
        <v>88</v>
      </c>
      <c r="G47" s="34"/>
    </row>
    <row r="48" spans="1:7" x14ac:dyDescent="0.25">
      <c r="A48" s="5" t="s">
        <v>76</v>
      </c>
      <c r="B48" s="33">
        <v>4.04</v>
      </c>
      <c r="C48">
        <v>108</v>
      </c>
      <c r="D48" s="5" t="s">
        <v>79</v>
      </c>
      <c r="E48" s="5" t="s">
        <v>58</v>
      </c>
      <c r="F48" s="5" t="s">
        <v>91</v>
      </c>
      <c r="G48" s="34"/>
    </row>
    <row r="49" spans="1:7" x14ac:dyDescent="0.25">
      <c r="A49" s="5" t="s">
        <v>76</v>
      </c>
      <c r="B49" s="33">
        <v>8.41</v>
      </c>
      <c r="C49">
        <v>43</v>
      </c>
      <c r="D49" s="5" t="s">
        <v>79</v>
      </c>
      <c r="E49" s="5" t="s">
        <v>61</v>
      </c>
      <c r="F49" s="5" t="s">
        <v>89</v>
      </c>
      <c r="G49" s="34"/>
    </row>
    <row r="50" spans="1:7" x14ac:dyDescent="0.25">
      <c r="A50" s="5" t="s">
        <v>76</v>
      </c>
      <c r="B50" s="33">
        <v>1.7</v>
      </c>
      <c r="C50">
        <v>48</v>
      </c>
      <c r="D50" s="5" t="s">
        <v>82</v>
      </c>
      <c r="E50" s="5" t="s">
        <v>59</v>
      </c>
      <c r="F50" s="5" t="s">
        <v>89</v>
      </c>
      <c r="G50" s="34"/>
    </row>
    <row r="51" spans="1:7" x14ac:dyDescent="0.25">
      <c r="A51" s="5" t="s">
        <v>76</v>
      </c>
      <c r="B51" s="33">
        <v>5.9</v>
      </c>
      <c r="C51">
        <v>191</v>
      </c>
      <c r="D51" s="5" t="s">
        <v>82</v>
      </c>
      <c r="E51" s="5" t="s">
        <v>59</v>
      </c>
      <c r="F51" s="5" t="s">
        <v>91</v>
      </c>
      <c r="G51" s="34"/>
    </row>
    <row r="52" spans="1:7" x14ac:dyDescent="0.25">
      <c r="A52" s="5" t="s">
        <v>76</v>
      </c>
      <c r="B52" s="33">
        <v>7.66</v>
      </c>
      <c r="C52">
        <v>185</v>
      </c>
      <c r="D52" s="5" t="s">
        <v>82</v>
      </c>
      <c r="E52" s="5" t="s">
        <v>59</v>
      </c>
      <c r="F52" s="5" t="s">
        <v>90</v>
      </c>
      <c r="G52" s="34"/>
    </row>
    <row r="53" spans="1:7" x14ac:dyDescent="0.25">
      <c r="A53" s="5" t="s">
        <v>76</v>
      </c>
      <c r="B53" s="33">
        <v>11.81</v>
      </c>
      <c r="C53">
        <v>107</v>
      </c>
      <c r="D53" s="5" t="s">
        <v>82</v>
      </c>
      <c r="E53" s="5" t="s">
        <v>61</v>
      </c>
      <c r="F53" s="5" t="s">
        <v>89</v>
      </c>
      <c r="G53" s="34"/>
    </row>
    <row r="54" spans="1:7" x14ac:dyDescent="0.25">
      <c r="A54" s="5" t="s">
        <v>76</v>
      </c>
      <c r="B54" s="33">
        <v>12.81</v>
      </c>
      <c r="C54">
        <v>88</v>
      </c>
      <c r="D54" s="5" t="s">
        <v>82</v>
      </c>
      <c r="E54" s="5" t="s">
        <v>59</v>
      </c>
      <c r="F54" s="5" t="s">
        <v>89</v>
      </c>
      <c r="G54" s="34"/>
    </row>
    <row r="55" spans="1:7" x14ac:dyDescent="0.25">
      <c r="A55" s="5" t="s">
        <v>76</v>
      </c>
      <c r="B55" s="33">
        <v>13.04</v>
      </c>
      <c r="C55">
        <v>180</v>
      </c>
      <c r="D55" s="5" t="s">
        <v>83</v>
      </c>
      <c r="E55" s="5" t="s">
        <v>60</v>
      </c>
      <c r="F55" s="5" t="s">
        <v>86</v>
      </c>
      <c r="G55" s="34"/>
    </row>
    <row r="56" spans="1:7" x14ac:dyDescent="0.25">
      <c r="A56" s="5" t="s">
        <v>76</v>
      </c>
      <c r="B56" s="33">
        <v>14.8</v>
      </c>
      <c r="C56">
        <v>43</v>
      </c>
      <c r="D56" s="5" t="s">
        <v>83</v>
      </c>
      <c r="E56" s="5" t="s">
        <v>59</v>
      </c>
      <c r="F56" s="5" t="s">
        <v>88</v>
      </c>
      <c r="G56" s="34"/>
    </row>
    <row r="57" spans="1:7" x14ac:dyDescent="0.25">
      <c r="A57" s="5" t="s">
        <v>74</v>
      </c>
      <c r="B57" s="33">
        <v>3.03</v>
      </c>
      <c r="C57">
        <v>28</v>
      </c>
      <c r="D57" s="5" t="s">
        <v>84</v>
      </c>
      <c r="E57" s="5" t="s">
        <v>58</v>
      </c>
      <c r="F57" s="5" t="s">
        <v>91</v>
      </c>
      <c r="G57" s="34"/>
    </row>
    <row r="58" spans="1:7" x14ac:dyDescent="0.25">
      <c r="A58" s="5" t="s">
        <v>74</v>
      </c>
      <c r="B58" s="33">
        <v>5.18</v>
      </c>
      <c r="C58">
        <v>21</v>
      </c>
      <c r="D58" s="5" t="s">
        <v>84</v>
      </c>
      <c r="E58" s="5" t="s">
        <v>61</v>
      </c>
      <c r="F58" s="5" t="s">
        <v>88</v>
      </c>
      <c r="G58" s="34"/>
    </row>
    <row r="59" spans="1:7" x14ac:dyDescent="0.25">
      <c r="A59" s="5" t="s">
        <v>74</v>
      </c>
      <c r="B59" s="33">
        <v>5.88</v>
      </c>
      <c r="C59">
        <v>152</v>
      </c>
      <c r="D59" s="5" t="s">
        <v>84</v>
      </c>
      <c r="E59" s="5" t="s">
        <v>61</v>
      </c>
      <c r="F59" s="5" t="s">
        <v>85</v>
      </c>
      <c r="G59" s="34"/>
    </row>
    <row r="60" spans="1:7" x14ac:dyDescent="0.25">
      <c r="A60" s="5" t="s">
        <v>74</v>
      </c>
      <c r="B60" s="33">
        <v>9.91</v>
      </c>
      <c r="C60">
        <v>182</v>
      </c>
      <c r="D60" s="5" t="s">
        <v>84</v>
      </c>
      <c r="E60" s="5" t="s">
        <v>61</v>
      </c>
      <c r="F60" s="5" t="s">
        <v>88</v>
      </c>
      <c r="G60" s="34"/>
    </row>
    <row r="61" spans="1:7" x14ac:dyDescent="0.25">
      <c r="A61" s="5" t="s">
        <v>74</v>
      </c>
      <c r="B61" s="33">
        <v>0.65</v>
      </c>
      <c r="C61">
        <v>92</v>
      </c>
      <c r="D61" s="5" t="s">
        <v>80</v>
      </c>
      <c r="E61" s="5" t="s">
        <v>58</v>
      </c>
      <c r="F61" s="5" t="s">
        <v>87</v>
      </c>
      <c r="G61" s="34"/>
    </row>
    <row r="62" spans="1:7" x14ac:dyDescent="0.25">
      <c r="A62" s="5" t="s">
        <v>74</v>
      </c>
      <c r="B62" s="33">
        <v>12.31</v>
      </c>
      <c r="C62">
        <v>32</v>
      </c>
      <c r="D62" s="5" t="s">
        <v>80</v>
      </c>
      <c r="E62" s="5" t="s">
        <v>61</v>
      </c>
      <c r="F62" s="5" t="s">
        <v>85</v>
      </c>
      <c r="G62" s="34"/>
    </row>
    <row r="63" spans="1:7" x14ac:dyDescent="0.25">
      <c r="A63" s="5" t="s">
        <v>74</v>
      </c>
      <c r="B63" s="33">
        <v>4.82</v>
      </c>
      <c r="C63">
        <v>148</v>
      </c>
      <c r="D63" s="5" t="s">
        <v>79</v>
      </c>
      <c r="E63" s="5" t="s">
        <v>61</v>
      </c>
      <c r="F63" s="5" t="s">
        <v>89</v>
      </c>
      <c r="G63" s="34"/>
    </row>
    <row r="64" spans="1:7" x14ac:dyDescent="0.25">
      <c r="A64" s="5" t="s">
        <v>74</v>
      </c>
      <c r="B64" s="33">
        <v>14.94</v>
      </c>
      <c r="C64">
        <v>147</v>
      </c>
      <c r="D64" s="5" t="s">
        <v>79</v>
      </c>
      <c r="E64" s="5" t="s">
        <v>60</v>
      </c>
      <c r="F64" s="5" t="s">
        <v>85</v>
      </c>
      <c r="G64" s="34"/>
    </row>
    <row r="65" spans="1:7" x14ac:dyDescent="0.25">
      <c r="A65" s="5" t="s">
        <v>74</v>
      </c>
      <c r="B65" s="33">
        <v>9.5500000000000007</v>
      </c>
      <c r="C65">
        <v>16</v>
      </c>
      <c r="D65" s="5" t="s">
        <v>81</v>
      </c>
      <c r="E65" s="5" t="s">
        <v>59</v>
      </c>
      <c r="F65" s="5" t="s">
        <v>91</v>
      </c>
      <c r="G65" s="34"/>
    </row>
    <row r="66" spans="1:7" x14ac:dyDescent="0.25">
      <c r="A66" s="5" t="s">
        <v>74</v>
      </c>
      <c r="B66" s="33">
        <v>1.39</v>
      </c>
      <c r="C66">
        <v>141</v>
      </c>
      <c r="D66" s="5" t="s">
        <v>82</v>
      </c>
      <c r="E66" s="5" t="s">
        <v>60</v>
      </c>
      <c r="F66" s="5" t="s">
        <v>87</v>
      </c>
      <c r="G66" s="34"/>
    </row>
    <row r="67" spans="1:7" x14ac:dyDescent="0.25">
      <c r="A67" s="5" t="s">
        <v>74</v>
      </c>
      <c r="B67" s="33">
        <v>4.05</v>
      </c>
      <c r="C67">
        <v>21</v>
      </c>
      <c r="D67" s="5" t="s">
        <v>82</v>
      </c>
      <c r="E67" s="5" t="s">
        <v>59</v>
      </c>
      <c r="F67" s="5" t="s">
        <v>90</v>
      </c>
      <c r="G67" s="34"/>
    </row>
    <row r="68" spans="1:7" x14ac:dyDescent="0.25">
      <c r="A68" s="5" t="s">
        <v>74</v>
      </c>
      <c r="B68" s="33">
        <v>9.99</v>
      </c>
      <c r="C68">
        <v>189</v>
      </c>
      <c r="D68" s="5" t="s">
        <v>82</v>
      </c>
      <c r="E68" s="5" t="s">
        <v>58</v>
      </c>
      <c r="F68" s="5" t="s">
        <v>91</v>
      </c>
      <c r="G68" s="34"/>
    </row>
    <row r="69" spans="1:7" x14ac:dyDescent="0.25">
      <c r="A69" s="5" t="s">
        <v>74</v>
      </c>
      <c r="B69" s="33">
        <v>10.23</v>
      </c>
      <c r="C69">
        <v>167</v>
      </c>
      <c r="D69" s="5" t="s">
        <v>82</v>
      </c>
      <c r="E69" s="5" t="s">
        <v>61</v>
      </c>
      <c r="F69" s="5" t="s">
        <v>87</v>
      </c>
      <c r="G69" s="34"/>
    </row>
    <row r="70" spans="1:7" x14ac:dyDescent="0.25">
      <c r="A70" s="5" t="s">
        <v>74</v>
      </c>
      <c r="B70" s="33">
        <v>11.13</v>
      </c>
      <c r="C70">
        <v>182</v>
      </c>
      <c r="D70" s="5" t="s">
        <v>82</v>
      </c>
      <c r="E70" s="5" t="s">
        <v>61</v>
      </c>
      <c r="F70" s="5" t="s">
        <v>91</v>
      </c>
      <c r="G70" s="34"/>
    </row>
    <row r="71" spans="1:7" x14ac:dyDescent="0.25">
      <c r="A71" s="5" t="s">
        <v>74</v>
      </c>
      <c r="B71" s="33">
        <v>12.57</v>
      </c>
      <c r="C71">
        <v>25</v>
      </c>
      <c r="D71" s="5" t="s">
        <v>82</v>
      </c>
      <c r="E71" s="5" t="s">
        <v>61</v>
      </c>
      <c r="F71" s="5" t="s">
        <v>88</v>
      </c>
      <c r="G71" s="34"/>
    </row>
    <row r="72" spans="1:7" x14ac:dyDescent="0.25">
      <c r="A72" s="5" t="s">
        <v>74</v>
      </c>
      <c r="B72" s="33">
        <v>10.88</v>
      </c>
      <c r="C72">
        <v>20</v>
      </c>
      <c r="D72" s="5" t="s">
        <v>83</v>
      </c>
      <c r="E72" s="5" t="s">
        <v>61</v>
      </c>
      <c r="F72" s="5" t="s">
        <v>86</v>
      </c>
      <c r="G72" s="34"/>
    </row>
    <row r="73" spans="1:7" x14ac:dyDescent="0.25">
      <c r="A73" s="5" t="s">
        <v>74</v>
      </c>
      <c r="B73" s="33">
        <v>12.04</v>
      </c>
      <c r="C73">
        <v>54</v>
      </c>
      <c r="D73" s="5" t="s">
        <v>83</v>
      </c>
      <c r="E73" s="5" t="s">
        <v>61</v>
      </c>
      <c r="F73" s="5" t="s">
        <v>85</v>
      </c>
      <c r="G73" s="34"/>
    </row>
    <row r="74" spans="1:7" x14ac:dyDescent="0.25">
      <c r="A74" s="5" t="s">
        <v>75</v>
      </c>
      <c r="B74" s="33">
        <v>0</v>
      </c>
      <c r="C74">
        <v>102</v>
      </c>
      <c r="D74" s="5" t="s">
        <v>84</v>
      </c>
      <c r="E74" s="5" t="s">
        <v>59</v>
      </c>
      <c r="F74" s="5" t="s">
        <v>91</v>
      </c>
      <c r="G74" s="34"/>
    </row>
    <row r="75" spans="1:7" x14ac:dyDescent="0.25">
      <c r="A75" s="5" t="s">
        <v>75</v>
      </c>
      <c r="B75" s="33">
        <v>2.96</v>
      </c>
      <c r="C75">
        <v>93</v>
      </c>
      <c r="D75" s="5" t="s">
        <v>84</v>
      </c>
      <c r="E75" s="5" t="s">
        <v>61</v>
      </c>
      <c r="F75" s="5" t="s">
        <v>87</v>
      </c>
      <c r="G75" s="34"/>
    </row>
    <row r="76" spans="1:7" x14ac:dyDescent="0.25">
      <c r="A76" s="5" t="s">
        <v>75</v>
      </c>
      <c r="B76" s="33">
        <v>6.31</v>
      </c>
      <c r="C76">
        <v>131</v>
      </c>
      <c r="D76" s="5" t="s">
        <v>84</v>
      </c>
      <c r="E76" s="5" t="s">
        <v>60</v>
      </c>
      <c r="F76" s="5" t="s">
        <v>86</v>
      </c>
      <c r="G76" s="34"/>
    </row>
    <row r="77" spans="1:7" x14ac:dyDescent="0.25">
      <c r="A77" s="5" t="s">
        <v>75</v>
      </c>
      <c r="B77" s="33">
        <v>12.18</v>
      </c>
      <c r="C77">
        <v>38</v>
      </c>
      <c r="D77" s="5" t="s">
        <v>84</v>
      </c>
      <c r="E77" s="5" t="s">
        <v>59</v>
      </c>
      <c r="F77" s="5" t="s">
        <v>90</v>
      </c>
      <c r="G77" s="34"/>
    </row>
    <row r="78" spans="1:7" x14ac:dyDescent="0.25">
      <c r="A78" s="5" t="s">
        <v>75</v>
      </c>
      <c r="B78" s="33">
        <v>6.96</v>
      </c>
      <c r="C78">
        <v>157</v>
      </c>
      <c r="D78" s="5" t="s">
        <v>80</v>
      </c>
      <c r="E78" s="5" t="s">
        <v>61</v>
      </c>
      <c r="F78" s="5" t="s">
        <v>88</v>
      </c>
      <c r="G78" s="34"/>
    </row>
    <row r="79" spans="1:7" x14ac:dyDescent="0.25">
      <c r="A79" s="5" t="s">
        <v>75</v>
      </c>
      <c r="B79" s="33">
        <v>7.35</v>
      </c>
      <c r="C79">
        <v>191</v>
      </c>
      <c r="D79" s="5" t="s">
        <v>80</v>
      </c>
      <c r="E79" s="5" t="s">
        <v>61</v>
      </c>
      <c r="F79" s="5" t="s">
        <v>91</v>
      </c>
      <c r="G79" s="34"/>
    </row>
    <row r="80" spans="1:7" x14ac:dyDescent="0.25">
      <c r="A80" s="5" t="s">
        <v>75</v>
      </c>
      <c r="B80" s="33">
        <v>1.28</v>
      </c>
      <c r="C80">
        <v>150</v>
      </c>
      <c r="D80" s="5" t="s">
        <v>79</v>
      </c>
      <c r="E80" s="5" t="s">
        <v>58</v>
      </c>
      <c r="F80" s="5" t="s">
        <v>87</v>
      </c>
      <c r="G80" s="34"/>
    </row>
    <row r="81" spans="1:7" x14ac:dyDescent="0.25">
      <c r="A81" s="5" t="s">
        <v>75</v>
      </c>
      <c r="B81" s="33">
        <v>3.75</v>
      </c>
      <c r="C81">
        <v>147</v>
      </c>
      <c r="D81" s="5" t="s">
        <v>79</v>
      </c>
      <c r="E81" s="5" t="s">
        <v>59</v>
      </c>
      <c r="F81" s="5" t="s">
        <v>87</v>
      </c>
      <c r="G81" s="34"/>
    </row>
    <row r="82" spans="1:7" x14ac:dyDescent="0.25">
      <c r="A82" s="5" t="s">
        <v>75</v>
      </c>
      <c r="B82" s="33">
        <v>8.91</v>
      </c>
      <c r="C82">
        <v>75</v>
      </c>
      <c r="D82" s="5" t="s">
        <v>79</v>
      </c>
      <c r="E82" s="5" t="s">
        <v>60</v>
      </c>
      <c r="F82" s="5" t="s">
        <v>91</v>
      </c>
      <c r="G82" s="34"/>
    </row>
    <row r="83" spans="1:7" x14ac:dyDescent="0.25">
      <c r="A83" s="5" t="s">
        <v>75</v>
      </c>
      <c r="B83" s="33">
        <v>13.45</v>
      </c>
      <c r="C83">
        <v>99</v>
      </c>
      <c r="D83" s="5" t="s">
        <v>79</v>
      </c>
      <c r="E83" s="5" t="s">
        <v>61</v>
      </c>
      <c r="F83" s="5" t="s">
        <v>86</v>
      </c>
      <c r="G83" s="34"/>
    </row>
    <row r="84" spans="1:7" x14ac:dyDescent="0.25">
      <c r="A84" s="5" t="s">
        <v>75</v>
      </c>
      <c r="B84" s="33">
        <v>1.64</v>
      </c>
      <c r="C84">
        <v>42</v>
      </c>
      <c r="D84" s="5" t="s">
        <v>81</v>
      </c>
      <c r="E84" s="5" t="s">
        <v>60</v>
      </c>
      <c r="F84" s="5" t="s">
        <v>91</v>
      </c>
      <c r="G84" s="34"/>
    </row>
    <row r="85" spans="1:7" x14ac:dyDescent="0.25">
      <c r="A85" s="5" t="s">
        <v>75</v>
      </c>
      <c r="B85" s="33">
        <v>5.29</v>
      </c>
      <c r="C85">
        <v>77</v>
      </c>
      <c r="D85" s="5" t="s">
        <v>81</v>
      </c>
      <c r="E85" s="5" t="s">
        <v>61</v>
      </c>
      <c r="F85" s="5" t="s">
        <v>85</v>
      </c>
      <c r="G85" s="34"/>
    </row>
    <row r="86" spans="1:7" x14ac:dyDescent="0.25">
      <c r="A86" s="5" t="s">
        <v>75</v>
      </c>
      <c r="B86" s="33">
        <v>11.68</v>
      </c>
      <c r="C86">
        <v>28</v>
      </c>
      <c r="D86" s="5" t="s">
        <v>81</v>
      </c>
      <c r="E86" s="5" t="s">
        <v>61</v>
      </c>
      <c r="F86" s="5" t="s">
        <v>85</v>
      </c>
      <c r="G86" s="34"/>
    </row>
    <row r="87" spans="1:7" x14ac:dyDescent="0.25">
      <c r="A87" s="5" t="s">
        <v>75</v>
      </c>
      <c r="B87" s="33">
        <v>9.75</v>
      </c>
      <c r="C87">
        <v>16</v>
      </c>
      <c r="D87" s="5" t="s">
        <v>82</v>
      </c>
      <c r="E87" s="5" t="s">
        <v>61</v>
      </c>
      <c r="F87" s="5" t="s">
        <v>89</v>
      </c>
      <c r="G87" s="34"/>
    </row>
    <row r="88" spans="1:7" x14ac:dyDescent="0.25">
      <c r="A88" s="5" t="s">
        <v>75</v>
      </c>
      <c r="B88" s="33">
        <v>12.33</v>
      </c>
      <c r="C88">
        <v>156</v>
      </c>
      <c r="D88" s="5" t="s">
        <v>82</v>
      </c>
      <c r="E88" s="5" t="s">
        <v>61</v>
      </c>
      <c r="F88" s="5" t="s">
        <v>86</v>
      </c>
      <c r="G88" s="34"/>
    </row>
    <row r="89" spans="1:7" x14ac:dyDescent="0.25">
      <c r="A89" s="5" t="s">
        <v>75</v>
      </c>
      <c r="B89" s="33">
        <v>0.84</v>
      </c>
      <c r="C89">
        <v>193</v>
      </c>
      <c r="D89" s="5" t="s">
        <v>83</v>
      </c>
      <c r="E89" s="5" t="s">
        <v>60</v>
      </c>
      <c r="F89" s="5" t="s">
        <v>90</v>
      </c>
      <c r="G89" s="34"/>
    </row>
    <row r="90" spans="1:7" x14ac:dyDescent="0.25">
      <c r="A90" s="5" t="s">
        <v>75</v>
      </c>
      <c r="B90" s="33">
        <v>1.25</v>
      </c>
      <c r="C90">
        <v>58</v>
      </c>
      <c r="D90" s="5" t="s">
        <v>83</v>
      </c>
      <c r="E90" s="5" t="s">
        <v>61</v>
      </c>
      <c r="F90" s="5" t="s">
        <v>87</v>
      </c>
      <c r="G90" s="34"/>
    </row>
    <row r="91" spans="1:7" x14ac:dyDescent="0.25">
      <c r="A91" s="5" t="s">
        <v>75</v>
      </c>
      <c r="B91" s="33">
        <v>6.44</v>
      </c>
      <c r="C91">
        <v>70</v>
      </c>
      <c r="D91" s="5" t="s">
        <v>83</v>
      </c>
      <c r="E91" s="5" t="s">
        <v>58</v>
      </c>
      <c r="F91" s="5" t="s">
        <v>89</v>
      </c>
      <c r="G91" s="34"/>
    </row>
    <row r="92" spans="1:7" x14ac:dyDescent="0.25">
      <c r="A92" s="5" t="s">
        <v>75</v>
      </c>
      <c r="B92" s="33">
        <v>6.49</v>
      </c>
      <c r="C92">
        <v>176</v>
      </c>
      <c r="D92" s="5" t="s">
        <v>83</v>
      </c>
      <c r="E92" s="5" t="s">
        <v>61</v>
      </c>
      <c r="F92" s="5" t="s">
        <v>88</v>
      </c>
      <c r="G92" s="34"/>
    </row>
    <row r="93" spans="1:7" x14ac:dyDescent="0.25">
      <c r="A93" s="5" t="s">
        <v>75</v>
      </c>
      <c r="B93" s="33">
        <v>9.2200000000000006</v>
      </c>
      <c r="C93">
        <v>31</v>
      </c>
      <c r="D93" s="5" t="s">
        <v>83</v>
      </c>
      <c r="E93" s="5" t="s">
        <v>61</v>
      </c>
      <c r="F93" s="5" t="s">
        <v>87</v>
      </c>
      <c r="G93" s="34"/>
    </row>
    <row r="94" spans="1:7" x14ac:dyDescent="0.25">
      <c r="A94" s="5" t="s">
        <v>75</v>
      </c>
      <c r="B94" s="33">
        <v>14.59</v>
      </c>
      <c r="C94">
        <v>149</v>
      </c>
      <c r="D94" s="5" t="s">
        <v>83</v>
      </c>
      <c r="E94" s="5" t="s">
        <v>59</v>
      </c>
      <c r="F94" s="5" t="s">
        <v>88</v>
      </c>
      <c r="G94" s="34"/>
    </row>
    <row r="95" spans="1:7" x14ac:dyDescent="0.25">
      <c r="A95" s="5" t="s">
        <v>72</v>
      </c>
      <c r="B95" s="33">
        <v>1.1499999999999999</v>
      </c>
      <c r="C95">
        <v>65</v>
      </c>
      <c r="D95" s="5" t="s">
        <v>84</v>
      </c>
      <c r="E95" s="5" t="s">
        <v>60</v>
      </c>
      <c r="F95" s="5" t="s">
        <v>91</v>
      </c>
      <c r="G95" s="34"/>
    </row>
    <row r="96" spans="1:7" x14ac:dyDescent="0.25">
      <c r="A96" s="5" t="s">
        <v>72</v>
      </c>
      <c r="B96" s="33">
        <v>0.42</v>
      </c>
      <c r="C96">
        <v>145</v>
      </c>
      <c r="D96" s="5" t="s">
        <v>80</v>
      </c>
      <c r="E96" s="5" t="s">
        <v>61</v>
      </c>
      <c r="F96" s="5" t="s">
        <v>90</v>
      </c>
      <c r="G96" s="34"/>
    </row>
    <row r="97" spans="1:7" x14ac:dyDescent="0.25">
      <c r="A97" s="5" t="s">
        <v>72</v>
      </c>
      <c r="B97" s="33">
        <v>8.94</v>
      </c>
      <c r="C97">
        <v>63</v>
      </c>
      <c r="D97" s="5" t="s">
        <v>80</v>
      </c>
      <c r="E97" s="5" t="s">
        <v>58</v>
      </c>
      <c r="F97" s="5" t="s">
        <v>86</v>
      </c>
      <c r="G97" s="34"/>
    </row>
    <row r="98" spans="1:7" x14ac:dyDescent="0.25">
      <c r="A98" s="5" t="s">
        <v>72</v>
      </c>
      <c r="B98" s="33">
        <v>14.81</v>
      </c>
      <c r="C98">
        <v>38</v>
      </c>
      <c r="D98" s="5" t="s">
        <v>80</v>
      </c>
      <c r="E98" s="5" t="s">
        <v>60</v>
      </c>
      <c r="F98" s="5" t="s">
        <v>89</v>
      </c>
      <c r="G98" s="34"/>
    </row>
    <row r="99" spans="1:7" x14ac:dyDescent="0.25">
      <c r="A99" s="5" t="s">
        <v>72</v>
      </c>
      <c r="B99" s="33">
        <v>1.59</v>
      </c>
      <c r="C99">
        <v>154</v>
      </c>
      <c r="D99" s="5" t="s">
        <v>79</v>
      </c>
      <c r="E99" s="5" t="s">
        <v>58</v>
      </c>
      <c r="F99" s="5" t="s">
        <v>88</v>
      </c>
      <c r="G99" s="34"/>
    </row>
    <row r="100" spans="1:7" x14ac:dyDescent="0.25">
      <c r="A100" s="5" t="s">
        <v>72</v>
      </c>
      <c r="B100" s="33">
        <v>8.4499999999999993</v>
      </c>
      <c r="C100">
        <v>104</v>
      </c>
      <c r="D100" s="5" t="s">
        <v>79</v>
      </c>
      <c r="E100" s="5" t="s">
        <v>61</v>
      </c>
      <c r="F100" s="5" t="s">
        <v>87</v>
      </c>
      <c r="G100" s="34"/>
    </row>
    <row r="101" spans="1:7" x14ac:dyDescent="0.25">
      <c r="A101" s="5" t="s">
        <v>72</v>
      </c>
      <c r="B101" s="33">
        <v>5.36</v>
      </c>
      <c r="C101">
        <v>168</v>
      </c>
      <c r="D101" s="5" t="s">
        <v>81</v>
      </c>
      <c r="E101" s="5" t="s">
        <v>61</v>
      </c>
      <c r="F101" s="5" t="s">
        <v>89</v>
      </c>
      <c r="G101" s="34"/>
    </row>
    <row r="102" spans="1:7" x14ac:dyDescent="0.25">
      <c r="A102" s="5" t="s">
        <v>72</v>
      </c>
      <c r="B102" s="33">
        <v>5.66</v>
      </c>
      <c r="C102">
        <v>195</v>
      </c>
      <c r="D102" s="5" t="s">
        <v>81</v>
      </c>
      <c r="E102" s="5" t="s">
        <v>61</v>
      </c>
      <c r="F102" s="5" t="s">
        <v>88</v>
      </c>
      <c r="G102" s="34"/>
    </row>
    <row r="103" spans="1:7" x14ac:dyDescent="0.25">
      <c r="A103" s="5" t="s">
        <v>72</v>
      </c>
      <c r="B103" s="33">
        <v>12</v>
      </c>
      <c r="C103">
        <v>180</v>
      </c>
      <c r="D103" s="5" t="s">
        <v>81</v>
      </c>
      <c r="E103" s="5" t="s">
        <v>60</v>
      </c>
      <c r="F103" s="5" t="s">
        <v>89</v>
      </c>
      <c r="G103" s="34"/>
    </row>
    <row r="104" spans="1:7" x14ac:dyDescent="0.25">
      <c r="A104" s="5" t="s">
        <v>72</v>
      </c>
      <c r="B104" s="33">
        <v>6.26</v>
      </c>
      <c r="C104">
        <v>199</v>
      </c>
      <c r="D104" s="5" t="s">
        <v>82</v>
      </c>
      <c r="E104" s="5" t="s">
        <v>59</v>
      </c>
      <c r="F104" s="5" t="s">
        <v>85</v>
      </c>
      <c r="G104" s="34"/>
    </row>
    <row r="105" spans="1:7" x14ac:dyDescent="0.25">
      <c r="A105" s="5" t="s">
        <v>72</v>
      </c>
      <c r="B105" s="33">
        <v>8.89</v>
      </c>
      <c r="C105">
        <v>55</v>
      </c>
      <c r="D105" s="5" t="s">
        <v>83</v>
      </c>
      <c r="E105" s="5" t="s">
        <v>61</v>
      </c>
      <c r="F105" s="5" t="s">
        <v>88</v>
      </c>
      <c r="G105" s="34"/>
    </row>
    <row r="106" spans="1:7" x14ac:dyDescent="0.25">
      <c r="A106" s="3" t="s">
        <v>67</v>
      </c>
      <c r="B106" s="3" t="s">
        <v>3</v>
      </c>
      <c r="C106" s="3" t="s">
        <v>78</v>
      </c>
      <c r="D106" s="3" t="s">
        <v>69</v>
      </c>
      <c r="E106" s="3" t="s">
        <v>68</v>
      </c>
      <c r="F106" s="4" t="s">
        <v>70</v>
      </c>
      <c r="G106" s="34"/>
    </row>
  </sheetData>
  <sheetProtection sort="0" autoFilter="0" pivotTables="0"/>
  <sortState ref="A1:F106">
    <sortCondition ref="A1:A106"/>
    <sortCondition ref="D1:D106"/>
    <sortCondition ref="B1:B106"/>
  </sortState>
  <mergeCells count="1">
    <mergeCell ref="I3:J3"/>
  </mergeCells>
  <dataValidations count="1">
    <dataValidation type="list" allowBlank="1" showInputMessage="1" showErrorMessage="1" sqref="A1:A105">
      <formula1>$A$106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"/>
  <sheetViews>
    <sheetView topLeftCell="A16" workbookViewId="0">
      <selection activeCell="I53" sqref="I53"/>
    </sheetView>
  </sheetViews>
  <sheetFormatPr defaultColWidth="11.42578125" defaultRowHeight="15" x14ac:dyDescent="0.25"/>
  <cols>
    <col min="2" max="2" width="35.85546875" customWidth="1"/>
    <col min="3" max="3" width="20.5703125" customWidth="1"/>
    <col min="4" max="4" width="22.140625" customWidth="1"/>
    <col min="5" max="5" width="15.28515625" customWidth="1"/>
    <col min="6" max="6" width="11.42578125" customWidth="1"/>
  </cols>
  <sheetData>
    <row r="1" spans="2:6" ht="33.75" x14ac:dyDescent="0.5">
      <c r="B1" s="41" t="s">
        <v>4</v>
      </c>
    </row>
    <row r="2" spans="2:6" ht="15.75" thickBot="1" x14ac:dyDescent="0.3"/>
    <row r="3" spans="2:6" ht="21" x14ac:dyDescent="0.35">
      <c r="B3" s="44" t="s">
        <v>67</v>
      </c>
      <c r="C3" s="45" t="s">
        <v>23</v>
      </c>
      <c r="D3" s="46" t="s">
        <v>7</v>
      </c>
      <c r="E3" s="46" t="s">
        <v>17</v>
      </c>
      <c r="F3" s="47" t="s">
        <v>9</v>
      </c>
    </row>
    <row r="4" spans="2:6" x14ac:dyDescent="0.25">
      <c r="B4" s="48" t="s">
        <v>73</v>
      </c>
      <c r="C4" s="42">
        <f t="shared" ref="C4:C9" si="0">PRODUCT(D4,E4)</f>
        <v>249.30999999999997</v>
      </c>
      <c r="D4" s="42">
        <f>COUNTIF(Données!A1:A105,B4)</f>
        <v>28</v>
      </c>
      <c r="E4" s="42">
        <f>AVERAGEIF(Données!A1:A105,B4,Données!B1:B105)</f>
        <v>8.9039285714285707</v>
      </c>
      <c r="F4" s="49">
        <f>VLOOKUP(B4,Données!I3:J10,2,FALSE)</f>
        <v>26</v>
      </c>
    </row>
    <row r="5" spans="2:6" x14ac:dyDescent="0.25">
      <c r="B5" s="48" t="s">
        <v>77</v>
      </c>
      <c r="C5" s="42">
        <f t="shared" si="0"/>
        <v>102.19999999999999</v>
      </c>
      <c r="D5" s="42">
        <f>COUNTIF(Données!A1:A105,B5)</f>
        <v>14</v>
      </c>
      <c r="E5" s="42">
        <f>AVERAGEIF(Données!A1:A105,B5,Données!B1:B105)</f>
        <v>7.2999999999999989</v>
      </c>
      <c r="F5" s="49">
        <f>VLOOKUP(B5,Données!I3:J10,2,FALSE)</f>
        <v>59</v>
      </c>
    </row>
    <row r="6" spans="2:6" x14ac:dyDescent="0.25">
      <c r="B6" s="48" t="s">
        <v>76</v>
      </c>
      <c r="C6" s="42">
        <f t="shared" si="0"/>
        <v>110.92</v>
      </c>
      <c r="D6" s="42">
        <f>COUNTIF(Données!A1:A105,B6)</f>
        <v>14</v>
      </c>
      <c r="E6" s="42">
        <f>AVERAGEIF(Données!A1:A105,B6,Données!B1:B105)</f>
        <v>7.9228571428571426</v>
      </c>
      <c r="F6" s="49">
        <f>VLOOKUP(B6,Données!I3:J10,2,FALSE)</f>
        <v>13</v>
      </c>
    </row>
    <row r="7" spans="2:6" x14ac:dyDescent="0.25">
      <c r="B7" s="48" t="s">
        <v>74</v>
      </c>
      <c r="C7" s="42">
        <f t="shared" si="0"/>
        <v>138.54999999999998</v>
      </c>
      <c r="D7" s="42">
        <f>COUNTIF(Données!A1:A105,B7)</f>
        <v>17</v>
      </c>
      <c r="E7" s="42">
        <f>AVERAGEIF(Données!A1:A105,B7,Données!B1:B105)</f>
        <v>8.1499999999999986</v>
      </c>
      <c r="F7" s="49">
        <f>VLOOKUP(B7,Données!I3:J10,2,FALSE)</f>
        <v>56</v>
      </c>
    </row>
    <row r="8" spans="2:6" x14ac:dyDescent="0.25">
      <c r="B8" s="48" t="s">
        <v>75</v>
      </c>
      <c r="C8" s="43">
        <f t="shared" si="0"/>
        <v>142.67000000000002</v>
      </c>
      <c r="D8" s="42">
        <f>COUNTIF(Données!A1:A105,B8)</f>
        <v>21</v>
      </c>
      <c r="E8" s="42">
        <f>AVERAGEIF(Données!A1:A105,B8,Données!B1:B105)</f>
        <v>6.7938095238095242</v>
      </c>
      <c r="F8" s="49">
        <f>VLOOKUP(B8,Données!I3:J10,2,FALSE)</f>
        <v>99</v>
      </c>
    </row>
    <row r="9" spans="2:6" ht="15.75" thickBot="1" x14ac:dyDescent="0.3">
      <c r="B9" s="50" t="s">
        <v>72</v>
      </c>
      <c r="C9" s="51">
        <f t="shared" si="0"/>
        <v>73.53</v>
      </c>
      <c r="D9" s="52">
        <f>COUNTIF(Données!A1:A105,B9)</f>
        <v>11</v>
      </c>
      <c r="E9" s="52">
        <f>AVERAGEIF(Données!A1:A105,B9,Données!B1:B105)</f>
        <v>6.6845454545454546</v>
      </c>
      <c r="F9" s="53">
        <f>VLOOKUP(B9,Données!I3:J10,2,FALSE)</f>
        <v>40</v>
      </c>
    </row>
    <row r="10" spans="2:6" x14ac:dyDescent="0.25">
      <c r="C10" s="39"/>
      <c r="D10" s="39"/>
      <c r="E10" s="39"/>
    </row>
  </sheetData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Données!$A$1:$A$105</xm:f>
          </x14:formula1>
          <xm:sqref>B4:B9</xm:sqref>
        </x14:dataValidation>
      </x14:dataValidations>
    </ext>
    <ext xmlns:x15="http://schemas.microsoft.com/office/spreadsheetml/2010/11/main" uri="{F7C9EE02-42E1-4005-9D12-6889AFFD525C}">
      <x15:webExtensions xmlns:xm="http://schemas.microsoft.com/office/excel/2006/main">
        <x15:webExtension appRef="{0054980E-29FA-4409-9706-C033C98EBB6B}">
          <xm:f>'Tableau de bord '!$C$4:$C$9</xm:f>
        </x15:webExtension>
      </x15:webExtens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abSelected="1" workbookViewId="0">
      <selection activeCell="J18" sqref="J18"/>
    </sheetView>
  </sheetViews>
  <sheetFormatPr defaultColWidth="9.140625" defaultRowHeight="15" x14ac:dyDescent="0.25"/>
  <cols>
    <col min="1" max="1" width="25.7109375" customWidth="1"/>
    <col min="2" max="3" width="13" customWidth="1"/>
    <col min="6" max="8" width="15.7109375" customWidth="1"/>
    <col min="9" max="9" width="12.7109375" customWidth="1"/>
  </cols>
  <sheetData>
    <row r="2" spans="1:9" x14ac:dyDescent="0.25">
      <c r="A2" s="7" t="s">
        <v>11</v>
      </c>
      <c r="H2" s="56"/>
      <c r="I2" s="56"/>
    </row>
    <row r="3" spans="1:9" x14ac:dyDescent="0.25">
      <c r="A3" s="6" t="s">
        <v>5</v>
      </c>
      <c r="B3" s="8">
        <v>11.92</v>
      </c>
    </row>
    <row r="4" spans="1:9" x14ac:dyDescent="0.25">
      <c r="A4" s="6" t="s">
        <v>14</v>
      </c>
      <c r="B4" s="8">
        <v>5.73</v>
      </c>
    </row>
    <row r="5" spans="1:9" x14ac:dyDescent="0.25">
      <c r="A5" s="6" t="s">
        <v>10</v>
      </c>
      <c r="B5" s="9">
        <v>161.55088852988695</v>
      </c>
    </row>
    <row r="6" spans="1:9" x14ac:dyDescent="0.25">
      <c r="A6" s="6" t="s">
        <v>12</v>
      </c>
      <c r="B6" s="8">
        <f>(B3-B4)*B5</f>
        <v>1000.0000000000001</v>
      </c>
    </row>
    <row r="8" spans="1:9" x14ac:dyDescent="0.25">
      <c r="A8" s="7" t="s">
        <v>13</v>
      </c>
    </row>
    <row r="9" spans="1:9" x14ac:dyDescent="0.25">
      <c r="A9" s="6" t="s">
        <v>5</v>
      </c>
      <c r="B9" s="11">
        <v>13.305757575757577</v>
      </c>
    </row>
    <row r="10" spans="1:9" x14ac:dyDescent="0.25">
      <c r="A10" s="6" t="s">
        <v>14</v>
      </c>
      <c r="B10" s="8">
        <v>5.73</v>
      </c>
    </row>
    <row r="11" spans="1:9" ht="15.75" thickBot="1" x14ac:dyDescent="0.3">
      <c r="A11" s="6" t="s">
        <v>10</v>
      </c>
      <c r="B11" s="10">
        <v>132</v>
      </c>
    </row>
    <row r="12" spans="1:9" ht="16.5" thickTop="1" thickBot="1" x14ac:dyDescent="0.3">
      <c r="A12" s="6" t="s">
        <v>12</v>
      </c>
      <c r="B12" s="8">
        <f>(B9-B10)*B11</f>
        <v>1000</v>
      </c>
      <c r="F12" s="57" t="s">
        <v>16</v>
      </c>
      <c r="G12" s="58"/>
    </row>
    <row r="13" spans="1:9" ht="16.7" thickTop="1" thickBot="1" x14ac:dyDescent="0.3">
      <c r="F13" s="21" t="s">
        <v>17</v>
      </c>
      <c r="G13" s="21" t="s">
        <v>6</v>
      </c>
    </row>
    <row r="14" spans="1:9" ht="15.75" thickTop="1" x14ac:dyDescent="0.25">
      <c r="A14" s="7" t="s">
        <v>15</v>
      </c>
      <c r="F14" s="23" t="s">
        <v>92</v>
      </c>
      <c r="G14" s="12">
        <v>123</v>
      </c>
    </row>
    <row r="15" spans="1:9" x14ac:dyDescent="0.25">
      <c r="A15" s="22" t="s">
        <v>17</v>
      </c>
      <c r="B15" s="22" t="s">
        <v>18</v>
      </c>
      <c r="F15" s="24">
        <v>4</v>
      </c>
      <c r="G15" s="14">
        <v>91</v>
      </c>
    </row>
    <row r="16" spans="1:9" x14ac:dyDescent="0.25">
      <c r="A16" s="6">
        <v>1</v>
      </c>
      <c r="B16" s="9">
        <f>IF(,F13:F19,G13:G19)</f>
        <v>69</v>
      </c>
      <c r="F16" s="24">
        <v>8</v>
      </c>
      <c r="G16" s="14">
        <v>69</v>
      </c>
    </row>
    <row r="17" spans="1:8" x14ac:dyDescent="0.25">
      <c r="A17" s="6">
        <v>3</v>
      </c>
      <c r="B17" s="9">
        <f>IF(,F13:F19,G13:G19)</f>
        <v>26</v>
      </c>
      <c r="F17" s="24">
        <v>10</v>
      </c>
      <c r="G17" s="14">
        <v>26</v>
      </c>
    </row>
    <row r="18" spans="1:8" x14ac:dyDescent="0.25">
      <c r="A18" s="6">
        <v>8</v>
      </c>
      <c r="B18" s="9">
        <f>IF(,F14:F19,G14:G19)</f>
        <v>7</v>
      </c>
      <c r="F18" s="24">
        <v>15</v>
      </c>
      <c r="G18" s="14">
        <v>7</v>
      </c>
    </row>
    <row r="19" spans="1:8" ht="15.75" thickBot="1" x14ac:dyDescent="0.3">
      <c r="A19" s="6">
        <v>11</v>
      </c>
      <c r="B19" s="9">
        <f>IF(,F13:F19,G13:G19)</f>
        <v>3</v>
      </c>
      <c r="F19" s="25">
        <v>20</v>
      </c>
      <c r="G19" s="16">
        <v>3</v>
      </c>
    </row>
    <row r="20" spans="1:8" ht="15.75" thickTop="1" x14ac:dyDescent="0.25">
      <c r="A20" s="6">
        <v>22</v>
      </c>
      <c r="B20" s="9"/>
    </row>
    <row r="22" spans="1:8" x14ac:dyDescent="0.25">
      <c r="A22" s="7" t="s">
        <v>19</v>
      </c>
    </row>
    <row r="23" spans="1:8" x14ac:dyDescent="0.25">
      <c r="A23" s="22" t="s">
        <v>17</v>
      </c>
      <c r="B23" s="22" t="s">
        <v>6</v>
      </c>
      <c r="C23" s="22" t="s">
        <v>20</v>
      </c>
    </row>
    <row r="24" spans="1:8" x14ac:dyDescent="0.25">
      <c r="A24" s="6">
        <v>3</v>
      </c>
      <c r="B24" s="6">
        <v>103</v>
      </c>
      <c r="C24" s="9"/>
    </row>
    <row r="25" spans="1:8" x14ac:dyDescent="0.25">
      <c r="A25" s="6">
        <v>6</v>
      </c>
      <c r="B25" s="6">
        <v>93</v>
      </c>
      <c r="C25" s="9"/>
    </row>
    <row r="26" spans="1:8" x14ac:dyDescent="0.25">
      <c r="A26" s="6">
        <v>10</v>
      </c>
      <c r="B26" s="6">
        <v>61</v>
      </c>
      <c r="C26" s="9"/>
    </row>
    <row r="27" spans="1:8" x14ac:dyDescent="0.25">
      <c r="A27" s="6">
        <v>14</v>
      </c>
      <c r="B27" s="6">
        <v>27</v>
      </c>
      <c r="C27" s="9"/>
    </row>
    <row r="28" spans="1:8" ht="15.75" thickBot="1" x14ac:dyDescent="0.3">
      <c r="A28" s="6">
        <v>20</v>
      </c>
      <c r="B28" s="6">
        <v>7</v>
      </c>
      <c r="C28" s="9"/>
    </row>
    <row r="29" spans="1:8" ht="16.7" thickTop="1" thickBot="1" x14ac:dyDescent="0.3">
      <c r="A29" s="6">
        <v>26</v>
      </c>
      <c r="B29" s="6">
        <v>2</v>
      </c>
      <c r="C29" s="9"/>
      <c r="F29" s="57" t="s">
        <v>22</v>
      </c>
      <c r="G29" s="59"/>
      <c r="H29" s="58"/>
    </row>
    <row r="30" spans="1:8" ht="16.5" thickTop="1" thickBot="1" x14ac:dyDescent="0.3">
      <c r="F30" s="27" t="s">
        <v>17</v>
      </c>
      <c r="G30" s="27" t="s">
        <v>6</v>
      </c>
      <c r="H30" s="27" t="s">
        <v>21</v>
      </c>
    </row>
    <row r="31" spans="1:8" ht="50.25" customHeight="1" thickTop="1" thickBot="1" x14ac:dyDescent="0.3">
      <c r="F31" s="26"/>
      <c r="G31" s="26"/>
      <c r="H31" s="26"/>
    </row>
    <row r="32" spans="1:8" ht="15.75" thickTop="1" x14ac:dyDescent="0.25"/>
  </sheetData>
  <mergeCells count="3">
    <mergeCell ref="H2:I2"/>
    <mergeCell ref="F12:G12"/>
    <mergeCell ref="F29:H2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16"/>
  <sheetViews>
    <sheetView workbookViewId="0">
      <selection activeCell="E17" sqref="E17"/>
    </sheetView>
  </sheetViews>
  <sheetFormatPr defaultColWidth="9.140625" defaultRowHeight="15" x14ac:dyDescent="0.25"/>
  <cols>
    <col min="2" max="2" width="46" customWidth="1"/>
    <col min="3" max="8" width="12.7109375" customWidth="1"/>
  </cols>
  <sheetData>
    <row r="3" spans="1:8" x14ac:dyDescent="0.25">
      <c r="B3" s="7" t="s">
        <v>54</v>
      </c>
    </row>
    <row r="4" spans="1:8" x14ac:dyDescent="0.25">
      <c r="A4" s="5"/>
      <c r="B4" s="35" t="s">
        <v>93</v>
      </c>
      <c r="C4" s="35" t="s">
        <v>51</v>
      </c>
      <c r="D4" s="35"/>
      <c r="E4" s="35"/>
      <c r="F4" s="35"/>
      <c r="G4" s="35"/>
      <c r="H4" s="5"/>
    </row>
    <row r="5" spans="1:8" x14ac:dyDescent="0.25">
      <c r="A5" s="5"/>
      <c r="B5" s="36" t="s">
        <v>52</v>
      </c>
      <c r="C5" s="36" t="s">
        <v>60</v>
      </c>
      <c r="D5" s="36" t="s">
        <v>58</v>
      </c>
      <c r="E5" s="36" t="s">
        <v>59</v>
      </c>
      <c r="F5" s="36" t="s">
        <v>61</v>
      </c>
      <c r="G5" s="36" t="s">
        <v>53</v>
      </c>
      <c r="H5" s="5"/>
    </row>
    <row r="6" spans="1:8" x14ac:dyDescent="0.25">
      <c r="A6" s="5"/>
      <c r="B6" s="37" t="s">
        <v>84</v>
      </c>
      <c r="C6" s="39" t="s">
        <v>66</v>
      </c>
      <c r="D6" s="39"/>
      <c r="E6" s="39"/>
      <c r="F6" s="39" t="s">
        <v>66</v>
      </c>
      <c r="G6" s="39" t="s">
        <v>66</v>
      </c>
      <c r="H6" s="5"/>
    </row>
    <row r="7" spans="1:8" x14ac:dyDescent="0.25">
      <c r="A7" s="5"/>
      <c r="B7" s="37" t="s">
        <v>80</v>
      </c>
      <c r="C7" s="39"/>
      <c r="D7" s="39"/>
      <c r="E7" s="39"/>
      <c r="F7" s="39" t="s">
        <v>66</v>
      </c>
      <c r="G7" s="39" t="s">
        <v>66</v>
      </c>
      <c r="H7" s="5"/>
    </row>
    <row r="8" spans="1:8" x14ac:dyDescent="0.25">
      <c r="A8" s="5"/>
      <c r="B8" s="37" t="s">
        <v>79</v>
      </c>
      <c r="C8" s="39"/>
      <c r="D8" s="39" t="s">
        <v>66</v>
      </c>
      <c r="E8" s="39" t="s">
        <v>66</v>
      </c>
      <c r="F8" s="39" t="s">
        <v>66</v>
      </c>
      <c r="G8" s="39" t="s">
        <v>66</v>
      </c>
      <c r="H8" s="5"/>
    </row>
    <row r="9" spans="1:8" x14ac:dyDescent="0.25">
      <c r="A9" s="5"/>
      <c r="B9" s="37" t="s">
        <v>81</v>
      </c>
      <c r="C9" s="39"/>
      <c r="D9" s="39"/>
      <c r="E9" s="39"/>
      <c r="F9" s="39" t="s">
        <v>66</v>
      </c>
      <c r="G9" s="39" t="s">
        <v>66</v>
      </c>
      <c r="H9" s="5"/>
    </row>
    <row r="10" spans="1:8" x14ac:dyDescent="0.25">
      <c r="A10" s="5"/>
      <c r="B10" s="37" t="s">
        <v>82</v>
      </c>
      <c r="C10" s="39"/>
      <c r="D10" s="39"/>
      <c r="E10" s="39"/>
      <c r="F10" s="39" t="s">
        <v>66</v>
      </c>
      <c r="G10" s="39" t="s">
        <v>66</v>
      </c>
      <c r="H10" s="5"/>
    </row>
    <row r="11" spans="1:8" x14ac:dyDescent="0.25">
      <c r="B11" s="37" t="s">
        <v>83</v>
      </c>
      <c r="C11" s="39"/>
      <c r="D11" s="39" t="s">
        <v>66</v>
      </c>
      <c r="E11" s="39" t="s">
        <v>66</v>
      </c>
      <c r="F11" s="39" t="s">
        <v>66</v>
      </c>
      <c r="G11" s="39" t="s">
        <v>66</v>
      </c>
      <c r="H11" s="5"/>
    </row>
    <row r="12" spans="1:8" x14ac:dyDescent="0.25">
      <c r="B12" s="38" t="s">
        <v>53</v>
      </c>
      <c r="C12" s="40" t="s">
        <v>66</v>
      </c>
      <c r="D12" s="40" t="s">
        <v>66</v>
      </c>
      <c r="E12" s="40" t="s">
        <v>66</v>
      </c>
      <c r="F12" s="40" t="s">
        <v>66</v>
      </c>
      <c r="G12" s="40" t="s">
        <v>66</v>
      </c>
      <c r="H12" s="5"/>
    </row>
    <row r="13" spans="1:8" x14ac:dyDescent="0.25">
      <c r="G13" s="5"/>
      <c r="H13" s="5"/>
    </row>
    <row r="14" spans="1:8" x14ac:dyDescent="0.25">
      <c r="G14" s="5"/>
      <c r="H14" s="5"/>
    </row>
    <row r="15" spans="1:8" x14ac:dyDescent="0.25">
      <c r="G15" s="5"/>
      <c r="H15" s="5"/>
    </row>
    <row r="16" spans="1:8" x14ac:dyDescent="0.25">
      <c r="G16" s="5"/>
      <c r="H16" s="5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52"/>
  <sheetViews>
    <sheetView topLeftCell="B1" workbookViewId="0">
      <selection activeCell="F16" sqref="F16"/>
    </sheetView>
  </sheetViews>
  <sheetFormatPr defaultColWidth="9.140625" defaultRowHeight="15" x14ac:dyDescent="0.25"/>
  <cols>
    <col min="1" max="1" width="17.42578125" customWidth="1"/>
    <col min="2" max="2" width="86.85546875" customWidth="1"/>
    <col min="3" max="3" width="18.7109375" customWidth="1"/>
    <col min="4" max="4" width="18.7109375" hidden="1" customWidth="1"/>
  </cols>
  <sheetData>
    <row r="2" spans="1:4" x14ac:dyDescent="0.25">
      <c r="A2" s="28" t="s">
        <v>24</v>
      </c>
      <c r="B2" s="29">
        <f>Etudiant!C3</f>
        <v>0</v>
      </c>
    </row>
    <row r="3" spans="1:4" x14ac:dyDescent="0.25">
      <c r="A3" s="28" t="s">
        <v>25</v>
      </c>
      <c r="B3" s="29">
        <f>Etudiant!C4</f>
        <v>0</v>
      </c>
    </row>
    <row r="4" spans="1:4" ht="15" customHeight="1" x14ac:dyDescent="0.25">
      <c r="A4" s="28" t="s">
        <v>26</v>
      </c>
      <c r="B4" s="29">
        <f>Etudiant!C5</f>
        <v>0</v>
      </c>
    </row>
    <row r="5" spans="1:4" ht="30" customHeight="1" x14ac:dyDescent="0.25">
      <c r="A5" s="28"/>
      <c r="B5" s="29"/>
    </row>
    <row r="8" spans="1:4" x14ac:dyDescent="0.25">
      <c r="A8" t="s">
        <v>27</v>
      </c>
      <c r="C8" s="30" t="s">
        <v>28</v>
      </c>
      <c r="D8" s="30" t="s">
        <v>29</v>
      </c>
    </row>
    <row r="10" spans="1:4" x14ac:dyDescent="0.25">
      <c r="A10">
        <v>2</v>
      </c>
      <c r="B10" t="s">
        <v>62</v>
      </c>
      <c r="C10" s="31">
        <v>3</v>
      </c>
      <c r="D10" s="32"/>
    </row>
    <row r="11" spans="1:4" x14ac:dyDescent="0.25">
      <c r="A11">
        <v>3</v>
      </c>
      <c r="C11" s="31">
        <f>SUM(C12:C14)</f>
        <v>2</v>
      </c>
      <c r="D11" s="32">
        <f>SUM(D12:D14)</f>
        <v>0</v>
      </c>
    </row>
    <row r="12" spans="1:4" x14ac:dyDescent="0.25">
      <c r="B12" t="s">
        <v>31</v>
      </c>
      <c r="C12">
        <v>0.5</v>
      </c>
    </row>
    <row r="13" spans="1:4" x14ac:dyDescent="0.25">
      <c r="B13" t="s">
        <v>32</v>
      </c>
      <c r="C13">
        <v>1</v>
      </c>
    </row>
    <row r="14" spans="1:4" x14ac:dyDescent="0.25">
      <c r="B14" t="s">
        <v>57</v>
      </c>
      <c r="C14">
        <v>0.5</v>
      </c>
    </row>
    <row r="15" spans="1:4" x14ac:dyDescent="0.25">
      <c r="A15">
        <v>4</v>
      </c>
      <c r="C15" s="31">
        <f>SUM(C16,C17)</f>
        <v>4.5</v>
      </c>
      <c r="D15" s="32">
        <f>SUM(D16,D17)</f>
        <v>0.5</v>
      </c>
    </row>
    <row r="16" spans="1:4" x14ac:dyDescent="0.25">
      <c r="B16" t="s">
        <v>94</v>
      </c>
      <c r="C16">
        <v>4</v>
      </c>
    </row>
    <row r="17" spans="1:4" x14ac:dyDescent="0.25">
      <c r="B17" t="s">
        <v>33</v>
      </c>
      <c r="C17">
        <v>0.5</v>
      </c>
      <c r="D17">
        <f>IF(AND('Tableau de bord '!B4="Beignet",'Tableau de bord '!B5="Brioche",'Tableau de bord '!B6="Flan",'Tableau de bord '!B7="Gâteau",'Tableau de bord '!B8="Macaron",'Tableau de bord '!B9="Tartelette"),0.5,0)</f>
        <v>0.5</v>
      </c>
    </row>
    <row r="18" spans="1:4" x14ac:dyDescent="0.25">
      <c r="A18">
        <v>5</v>
      </c>
      <c r="B18" t="s">
        <v>34</v>
      </c>
      <c r="C18" s="31">
        <v>3</v>
      </c>
      <c r="D18" s="32">
        <f>IF('Tableau de bord '!D4=28,0.5,0)+IF('Tableau de bord '!D5=14,0.5,0)+IF('Tableau de bord '!D6=14,0.5,0)+IF('Tableau de bord '!D7=17,0.5,0)+IF('Tableau de bord '!D8=21,0.5,0)+IF('Tableau de bord '!D9=11,0.5,0)</f>
        <v>3</v>
      </c>
    </row>
    <row r="19" spans="1:4" x14ac:dyDescent="0.25">
      <c r="A19">
        <v>6</v>
      </c>
      <c r="B19" t="s">
        <v>35</v>
      </c>
      <c r="C19" s="31">
        <v>3</v>
      </c>
      <c r="D19" s="32">
        <f>IF('Tableau de bord '!E4=8.90392857142857,0.5,0)+IF('Tableau de bord '!E5=7.3,0.5,0)+IF('Tableau de bord '!E6=7.92285714285714,0.5,0)+IF('Tableau de bord '!E7=8.15,0.5,0)+IF('Tableau de bord '!E8=6.79380952380952,0.5,0)+IF('Tableau de bord '!E9=6.68454545454545,0.5,0)</f>
        <v>3</v>
      </c>
    </row>
    <row r="20" spans="1:4" x14ac:dyDescent="0.25">
      <c r="A20">
        <v>7</v>
      </c>
      <c r="B20" t="s">
        <v>63</v>
      </c>
      <c r="C20" s="31">
        <v>5</v>
      </c>
      <c r="D20" s="32">
        <f>IF('Tableau de bord '!F4=26,1,0)+IF('Tableau de bord '!F5=59,0.8,0)+IF('Tableau de bord '!F6=13,0.8,0)+IF('Tableau de bord '!F7=56,0.8,0)+IF('Tableau de bord '!F8=99,0.8,0)+IF('Tableau de bord '!F9=40,0.8,0)</f>
        <v>5</v>
      </c>
    </row>
    <row r="21" spans="1:4" x14ac:dyDescent="0.25">
      <c r="A21">
        <v>8</v>
      </c>
      <c r="B21" t="s">
        <v>36</v>
      </c>
      <c r="C21" s="31">
        <v>2</v>
      </c>
      <c r="D21" s="32">
        <f>IF('Tableau de bord '!C4=249.31,0.5,0)+IF('Tableau de bord '!C5=102.2,0.3,0)+IF('Tableau de bord '!C6=110.92,0.3,0)+IF('Tableau de bord '!C7=138.55,0.3,0)+IF('Tableau de bord '!C8=142.67,0.3,0)+IF('Tableau de bord '!C9=73.53,0.3,0)</f>
        <v>2</v>
      </c>
    </row>
    <row r="22" spans="1:4" x14ac:dyDescent="0.25">
      <c r="A22">
        <v>9</v>
      </c>
      <c r="C22" s="31">
        <f>SUM(C23:C24)</f>
        <v>1</v>
      </c>
      <c r="D22" s="32">
        <f>SUM(D23:D24)</f>
        <v>0</v>
      </c>
    </row>
    <row r="23" spans="1:4" x14ac:dyDescent="0.25">
      <c r="B23" t="s">
        <v>64</v>
      </c>
      <c r="C23">
        <v>0.5</v>
      </c>
    </row>
    <row r="24" spans="1:4" x14ac:dyDescent="0.25">
      <c r="B24" t="s">
        <v>65</v>
      </c>
      <c r="C24">
        <v>0.5</v>
      </c>
    </row>
    <row r="25" spans="1:4" x14ac:dyDescent="0.25">
      <c r="A25">
        <v>10</v>
      </c>
      <c r="C25" s="31">
        <f>SUM(C26:C29)</f>
        <v>24</v>
      </c>
      <c r="D25" s="32">
        <f>SUM(D26:D29)</f>
        <v>0</v>
      </c>
    </row>
    <row r="26" spans="1:4" x14ac:dyDescent="0.25">
      <c r="B26" t="s">
        <v>95</v>
      </c>
      <c r="C26">
        <v>7</v>
      </c>
    </row>
    <row r="27" spans="1:4" x14ac:dyDescent="0.25">
      <c r="B27" t="s">
        <v>96</v>
      </c>
      <c r="C27">
        <v>7</v>
      </c>
    </row>
    <row r="28" spans="1:4" x14ac:dyDescent="0.25">
      <c r="B28" t="s">
        <v>38</v>
      </c>
      <c r="C28">
        <v>7</v>
      </c>
    </row>
    <row r="29" spans="1:4" x14ac:dyDescent="0.25">
      <c r="B29" t="s">
        <v>37</v>
      </c>
      <c r="C29">
        <v>3</v>
      </c>
    </row>
    <row r="30" spans="1:4" x14ac:dyDescent="0.25">
      <c r="A30">
        <v>11</v>
      </c>
      <c r="C30" s="31">
        <f>SUM(C31,C32)</f>
        <v>7</v>
      </c>
      <c r="D30" s="32">
        <f>SUM(D31,D32)</f>
        <v>0</v>
      </c>
    </row>
    <row r="31" spans="1:4" x14ac:dyDescent="0.25">
      <c r="B31" t="s">
        <v>55</v>
      </c>
      <c r="C31">
        <v>5</v>
      </c>
    </row>
    <row r="32" spans="1:4" x14ac:dyDescent="0.25">
      <c r="B32" t="s">
        <v>56</v>
      </c>
      <c r="C32">
        <v>2</v>
      </c>
    </row>
    <row r="33" spans="1:4" x14ac:dyDescent="0.25">
      <c r="A33">
        <v>12</v>
      </c>
      <c r="B33" t="s">
        <v>39</v>
      </c>
      <c r="C33" s="31">
        <v>0.5</v>
      </c>
      <c r="D33" s="32"/>
    </row>
    <row r="34" spans="1:4" x14ac:dyDescent="0.25">
      <c r="A34">
        <v>13</v>
      </c>
      <c r="C34" s="31">
        <f>SUM(C35,C36)</f>
        <v>12</v>
      </c>
      <c r="D34" s="32">
        <f>SUM(D35,D36)</f>
        <v>12</v>
      </c>
    </row>
    <row r="35" spans="1:4" x14ac:dyDescent="0.25">
      <c r="B35" t="s">
        <v>40</v>
      </c>
      <c r="C35">
        <v>6</v>
      </c>
      <c r="D35">
        <f>IF('Simulations '!B5=161.550888529887,6,0)</f>
        <v>6</v>
      </c>
    </row>
    <row r="36" spans="1:4" x14ac:dyDescent="0.25">
      <c r="B36" t="s">
        <v>41</v>
      </c>
      <c r="C36">
        <v>6</v>
      </c>
      <c r="D36">
        <f>IF('Simulations '!B9=13.3057575757576,6,0)</f>
        <v>6</v>
      </c>
    </row>
    <row r="37" spans="1:4" x14ac:dyDescent="0.25">
      <c r="A37">
        <v>14</v>
      </c>
      <c r="B37" t="s">
        <v>42</v>
      </c>
      <c r="C37" s="31">
        <v>10</v>
      </c>
      <c r="D37" s="32">
        <f>IF('Simulations '!B16=65670,2,0)+IF('Simulations '!B17=49400,2,0)+IF('Simulations '!B18=66000,2,0)+IF('Simulations '!B19=74800,2,0)+IF('Simulations '!B20=39900,2,0)</f>
        <v>0</v>
      </c>
    </row>
    <row r="38" spans="1:4" x14ac:dyDescent="0.25">
      <c r="A38">
        <v>15</v>
      </c>
      <c r="C38" s="31">
        <f>SUM(C39:C40)</f>
        <v>2</v>
      </c>
      <c r="D38" s="32">
        <f>SUM(D39:D40)</f>
        <v>0</v>
      </c>
    </row>
    <row r="39" spans="1:4" x14ac:dyDescent="0.25">
      <c r="B39" t="s">
        <v>97</v>
      </c>
      <c r="C39">
        <v>1</v>
      </c>
    </row>
    <row r="40" spans="1:4" x14ac:dyDescent="0.25">
      <c r="B40" t="s">
        <v>98</v>
      </c>
      <c r="C40">
        <v>1</v>
      </c>
    </row>
    <row r="41" spans="1:4" x14ac:dyDescent="0.25">
      <c r="A41">
        <v>16</v>
      </c>
      <c r="C41" s="31">
        <f>SUM(C42:C45)</f>
        <v>8</v>
      </c>
      <c r="D41" s="32">
        <f>SUM(D42:D45)</f>
        <v>0</v>
      </c>
    </row>
    <row r="42" spans="1:4" x14ac:dyDescent="0.25">
      <c r="B42" t="s">
        <v>43</v>
      </c>
      <c r="C42">
        <v>2</v>
      </c>
      <c r="D42">
        <f>IF('Simulations '!C24=-66,0.4,0)+IF('Simulations '!C25=183,0.4,0)+IF('Simulations '!C26=235,0.3,0)+IF('Simulations '!C27=3,0.3,0)+IF('Simulations '!C28=-235,0.3,0)+IF('Simulations '!C29=-323,0.3,0)</f>
        <v>0</v>
      </c>
    </row>
    <row r="43" spans="1:4" x14ac:dyDescent="0.25">
      <c r="B43" t="s">
        <v>45</v>
      </c>
      <c r="C43">
        <v>2</v>
      </c>
    </row>
    <row r="44" spans="1:4" x14ac:dyDescent="0.25">
      <c r="B44" t="s">
        <v>44</v>
      </c>
      <c r="C44">
        <v>2</v>
      </c>
    </row>
    <row r="45" spans="1:4" x14ac:dyDescent="0.25">
      <c r="B45" t="s">
        <v>46</v>
      </c>
      <c r="C45">
        <v>2</v>
      </c>
    </row>
    <row r="46" spans="1:4" x14ac:dyDescent="0.25">
      <c r="A46">
        <v>17</v>
      </c>
      <c r="C46" s="31">
        <f>SUM(C47,C48)</f>
        <v>6</v>
      </c>
      <c r="D46" s="32">
        <f>SUM(D47,D48)</f>
        <v>0</v>
      </c>
    </row>
    <row r="47" spans="1:4" x14ac:dyDescent="0.25">
      <c r="B47" t="s">
        <v>47</v>
      </c>
      <c r="C47">
        <v>3</v>
      </c>
    </row>
    <row r="48" spans="1:4" x14ac:dyDescent="0.25">
      <c r="B48" t="s">
        <v>48</v>
      </c>
      <c r="C48">
        <v>3</v>
      </c>
    </row>
    <row r="49" spans="1:4" x14ac:dyDescent="0.25">
      <c r="A49">
        <v>18</v>
      </c>
      <c r="B49" t="s">
        <v>49</v>
      </c>
      <c r="C49" s="31">
        <v>1</v>
      </c>
      <c r="D49" s="32"/>
    </row>
    <row r="50" spans="1:4" x14ac:dyDescent="0.25">
      <c r="A50">
        <v>19</v>
      </c>
      <c r="B50" t="s">
        <v>50</v>
      </c>
      <c r="C50" s="31">
        <v>5</v>
      </c>
      <c r="D50" s="32">
        <f>IF(RésultatsTCD!C6=131,0.2,0)+IF(RésultatsTCD!C7=0,0.2,0)+IF(RésultatsTCD!C8=0,0.2,0)+IF(RésultatsTCD!C9=0,0.2,0)+IF(RésultatsTCD!C12=131,0.2,0)+IF(RésultatsTCD!D8=150,0.2,0)+IF(RésultatsTCD!D11=70,0.2,0)+IF(RésultatsTCD!D12=110,0.2,0)+IF(RésultatsTCD!E8=147,0.2,0)+IF(RésultatsTCD!E11=149,0.2,0)+IF(RésultatsTCD!E12=148,0.2,0)+IF(RésultatsTCD!F6=93,0.2,0)+IF(RésultatsTCD!F7=157,0.2,0)+IF(RésultatsTCD!F8=99,0.2,0)+IF(RésultatsTCD!F9=52.5,0.2,0)+IF(RésultatsTCD!F10=86,0.2,0)+IF(RésultatsTCD!F11=88.3333333333333,0.2,0)+IF(RésultatsTCD!C12=131,0.2,0)+IF(RésultatsTCD!G6=112,0.2,0)+IF(RésultatsTCD!G7=157,0.2,0)+IF(RésultatsTCD!G8=132,0.2,0)+IF(RésultatsTCD!G9=52.5,0.2,0)+IF(RésultatsTCD!G10=86,0.2,0)+IF(RésultatsTCD!G11=96.8,0.2,0)+IF(RésultatsTCD!G12=102.533333333333,0.2,0)</f>
        <v>0.60000000000000009</v>
      </c>
    </row>
    <row r="51" spans="1:4" x14ac:dyDescent="0.25">
      <c r="A51">
        <v>20</v>
      </c>
      <c r="B51" t="s">
        <v>99</v>
      </c>
      <c r="C51" s="31">
        <v>1</v>
      </c>
      <c r="D51" s="32"/>
    </row>
    <row r="52" spans="1:4" x14ac:dyDescent="0.25">
      <c r="A52" t="s">
        <v>30</v>
      </c>
      <c r="C52">
        <f>SUM(C10:C11,C15,C18:C22,C25,C30,C33:C34,C37:C38,C41,C46,C49:C51)</f>
        <v>100</v>
      </c>
      <c r="D52">
        <f>SUM(D10:D11,D15,D18:D22,D25,D30,D33:D34,D37:D38,D41,D46,D49:D51)</f>
        <v>26.1</v>
      </c>
    </row>
  </sheetData>
  <sheetProtection algorithmName="SHA-512" hashValue="tlpatUqPO15IebnQBQ9u+rVYs3xBlfn5ZMX281sJ6og2nTbG7iQS+5DD5R+9Tz92nlHdG8mw7PXnirKHz8FhyA==" saltValue="3o6oIM/CJwTmD2bX/AS3Xg==" spinCount="100000" sheet="1" objects="1" scenarios="1"/>
  <pageMargins left="0.7" right="0.7" top="0.75" bottom="0.75" header="0.3" footer="0.3"/>
  <pageSetup paperSize="9" orientation="portrait" r:id="rId1"/>
  <ignoredErrors>
    <ignoredError sqref="C52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Etudiant</vt:lpstr>
      <vt:lpstr>Données</vt:lpstr>
      <vt:lpstr>Tableau de bord </vt:lpstr>
      <vt:lpstr>Simulations </vt:lpstr>
      <vt:lpstr>RésultatsTCD</vt:lpstr>
      <vt:lpstr>Correction</vt:lpstr>
    </vt:vector>
  </TitlesOfParts>
  <Company>University of Ottawa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shadow</dc:creator>
  <cp:lastModifiedBy>win7</cp:lastModifiedBy>
  <dcterms:created xsi:type="dcterms:W3CDTF">2015-10-20T14:13:59Z</dcterms:created>
  <dcterms:modified xsi:type="dcterms:W3CDTF">2017-11-16T17:09:20Z</dcterms:modified>
</cp:coreProperties>
</file>