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F:\My_Work_Documents\Academic\2_Stats2303_Current\1. ADM2303_MT-Exams_Samples\"/>
    </mc:Choice>
  </mc:AlternateContent>
  <bookViews>
    <workbookView xWindow="0" yWindow="0" windowWidth="14380" windowHeight="4080" tabRatio="500" activeTab="3" xr2:uid="{00000000-000D-0000-FFFF-FFFF00000000}"/>
  </bookViews>
  <sheets>
    <sheet name="Q1-6" sheetId="1" r:id="rId1"/>
    <sheet name="Q7-13" sheetId="2" r:id="rId2"/>
    <sheet name="Q14-19" sheetId="3" r:id="rId3"/>
    <sheet name="Q20-29" sheetId="4" r:id="rId4"/>
  </sheets>
  <calcPr calcId="171027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2" l="1"/>
  <c r="B80" i="4" l="1"/>
  <c r="B82" i="4" s="1"/>
  <c r="B72" i="4"/>
  <c r="B71" i="4"/>
  <c r="B70" i="4"/>
  <c r="B69" i="4"/>
  <c r="B44" i="4"/>
  <c r="C48" i="4" s="1"/>
  <c r="C49" i="4"/>
  <c r="C50" i="4"/>
  <c r="B40" i="4"/>
  <c r="C36" i="4"/>
  <c r="C37" i="4"/>
  <c r="B23" i="4"/>
  <c r="B15" i="4"/>
  <c r="B22" i="4" s="1"/>
  <c r="C11" i="4"/>
  <c r="B11" i="4"/>
  <c r="A28" i="1"/>
  <c r="B37" i="1"/>
  <c r="D21" i="2"/>
  <c r="C21" i="2" s="1"/>
  <c r="C9" i="2"/>
  <c r="C12" i="2"/>
  <c r="C7" i="2"/>
  <c r="C13" i="2" s="1"/>
  <c r="C10" i="2"/>
  <c r="C8" i="2"/>
  <c r="C11" i="2"/>
  <c r="D8" i="3"/>
  <c r="D9" i="3" s="1"/>
  <c r="D16" i="3" s="1"/>
  <c r="C51" i="4" l="1"/>
  <c r="C14" i="2"/>
  <c r="C18" i="2" s="1"/>
  <c r="C15" i="2"/>
  <c r="C52" i="4"/>
  <c r="B54" i="4" s="1"/>
  <c r="B16" i="4"/>
  <c r="C38" i="4"/>
  <c r="F10" i="3"/>
  <c r="D11" i="3"/>
  <c r="C19" i="2"/>
  <c r="D20" i="2" s="1"/>
  <c r="C20" i="2" s="1"/>
  <c r="D10" i="3"/>
  <c r="D52" i="4"/>
  <c r="D12" i="3" l="1"/>
  <c r="D13" i="3" s="1"/>
  <c r="D14" i="3"/>
  <c r="D15" i="3" s="1"/>
</calcChain>
</file>

<file path=xl/sharedStrings.xml><?xml version="1.0" encoding="utf-8"?>
<sst xmlns="http://schemas.openxmlformats.org/spreadsheetml/2006/main" count="171" uniqueCount="146">
  <si>
    <t>A/D</t>
  </si>
  <si>
    <t>B/D</t>
  </si>
  <si>
    <t>C/D</t>
  </si>
  <si>
    <t>A/nD</t>
  </si>
  <si>
    <t>B/nD</t>
  </si>
  <si>
    <t>C/nD</t>
  </si>
  <si>
    <t>D</t>
  </si>
  <si>
    <t>nD</t>
  </si>
  <si>
    <t>joint</t>
  </si>
  <si>
    <t>P(A)</t>
  </si>
  <si>
    <t>P(B)</t>
  </si>
  <si>
    <t>P©</t>
  </si>
  <si>
    <t>b)</t>
  </si>
  <si>
    <t>P(AorB)</t>
  </si>
  <si>
    <t>e)</t>
  </si>
  <si>
    <t>c)</t>
  </si>
  <si>
    <t>P(D)</t>
  </si>
  <si>
    <t>7)</t>
  </si>
  <si>
    <t>8)</t>
  </si>
  <si>
    <t>9)</t>
  </si>
  <si>
    <t>10)</t>
  </si>
  <si>
    <t>11)</t>
  </si>
  <si>
    <t>12)</t>
  </si>
  <si>
    <t>13)</t>
  </si>
  <si>
    <t>Last year</t>
  </si>
  <si>
    <t>Days</t>
  </si>
  <si>
    <t>Shots</t>
  </si>
  <si>
    <t>Value</t>
  </si>
  <si>
    <t>Answer</t>
  </si>
  <si>
    <t>Shots/day</t>
  </si>
  <si>
    <t>lambda</t>
  </si>
  <si>
    <t>14)</t>
  </si>
  <si>
    <t>Expected rev</t>
  </si>
  <si>
    <t>15)</t>
  </si>
  <si>
    <t>Poisson</t>
  </si>
  <si>
    <t>right</t>
  </si>
  <si>
    <t>wrong</t>
  </si>
  <si>
    <t>16)</t>
  </si>
  <si>
    <t>SD=sqrt(lambda)*$</t>
  </si>
  <si>
    <t>17)</t>
  </si>
  <si>
    <t>d)</t>
  </si>
  <si>
    <t>2*SD</t>
  </si>
  <si>
    <t>18)</t>
  </si>
  <si>
    <t>Risk of 4 days</t>
  </si>
  <si>
    <t>Risk of 1 day</t>
  </si>
  <si>
    <t>Ratio</t>
  </si>
  <si>
    <t>even if they get the SD wrong in (3), this answer should be OK</t>
  </si>
  <si>
    <t>19)</t>
  </si>
  <si>
    <t>Rev-Cost</t>
  </si>
  <si>
    <t>Questions Q1-6</t>
  </si>
  <si>
    <t>Factory</t>
  </si>
  <si>
    <t>Categories</t>
  </si>
  <si>
    <t>M1</t>
  </si>
  <si>
    <t>M2</t>
  </si>
  <si>
    <t>M3</t>
  </si>
  <si>
    <t>Total</t>
  </si>
  <si>
    <t>A: acceptable engine</t>
  </si>
  <si>
    <t>D: defective engine</t>
  </si>
  <si>
    <t>U: unacceptable engine</t>
  </si>
  <si>
    <r>
      <t>1.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What is the probability that an engine is defective or that it comes from factory M2?</t>
    </r>
  </si>
  <si>
    <r>
      <t>a)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38.57%</t>
    </r>
  </si>
  <si>
    <r>
      <t>b)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3.10%</t>
    </r>
  </si>
  <si>
    <r>
      <t>c)</t>
    </r>
    <r>
      <rPr>
        <b/>
        <sz val="7"/>
        <color theme="1"/>
        <rFont val="Times New Roman"/>
        <family val="1"/>
      </rPr>
      <t xml:space="preserve">     </t>
    </r>
    <r>
      <rPr>
        <b/>
        <sz val="12"/>
        <color theme="1"/>
        <rFont val="Times New Roman"/>
        <family val="1"/>
      </rPr>
      <t>35.71%</t>
    </r>
  </si>
  <si>
    <r>
      <t>d)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41.43%</t>
    </r>
  </si>
  <si>
    <r>
      <t xml:space="preserve">P(D </t>
    </r>
    <r>
      <rPr>
        <sz val="12"/>
        <color rgb="FF222222"/>
        <rFont val="Cambria Math"/>
        <family val="1"/>
      </rPr>
      <t>∪</t>
    </r>
    <r>
      <rPr>
        <sz val="12"/>
        <color theme="1"/>
        <rFont val="Times New Roman"/>
        <family val="1"/>
      </rPr>
      <t xml:space="preserve"> M2) </t>
    </r>
  </si>
  <si>
    <t xml:space="preserve">= 160/1400 + 380/1400 – 40/1400 </t>
  </si>
  <si>
    <t>= 0.3571 or 35.71%</t>
  </si>
  <si>
    <r>
      <t>2.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What is the probability that an engine is defective and unacceptable?</t>
    </r>
  </si>
  <si>
    <r>
      <t>a)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Times New Roman"/>
        <family val="1"/>
      </rPr>
      <t>0.00%</t>
    </r>
  </si>
  <si>
    <r>
      <t>b)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17.50%</t>
    </r>
  </si>
  <si>
    <r>
      <t>c)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0.69%</t>
    </r>
  </si>
  <si>
    <r>
      <t>d)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5.36%</t>
    </r>
  </si>
  <si>
    <r>
      <t xml:space="preserve">P(D ∩ U) </t>
    </r>
    <r>
      <rPr>
        <sz val="12"/>
        <color theme="1"/>
        <rFont val="Wingdings"/>
        <charset val="2"/>
      </rPr>
      <t>è</t>
    </r>
    <r>
      <rPr>
        <sz val="12"/>
        <color theme="1"/>
        <rFont val="Times New Roman"/>
        <family val="1"/>
      </rPr>
      <t xml:space="preserve"> disjoint, no intersection</t>
    </r>
  </si>
  <si>
    <r>
      <t>3.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Knowing that an engine was produced by factory M3, what is the probability that it is defective?</t>
    </r>
  </si>
  <si>
    <r>
      <t>a)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41.43%</t>
    </r>
  </si>
  <si>
    <r>
      <t>b)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Times New Roman"/>
        <family val="1"/>
      </rPr>
      <t>12.50%</t>
    </r>
  </si>
  <si>
    <r>
      <t>c)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37.50%</t>
    </r>
  </si>
  <si>
    <r>
      <t>d)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4.29%</t>
    </r>
  </si>
  <si>
    <t>= 0.1250 or 12.50%</t>
  </si>
  <si>
    <r>
      <t>4.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Knowing that the events are disjoints, what is the probability that an engine is manufactured at M1 or M2?</t>
    </r>
  </si>
  <si>
    <r>
      <t>a)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Times New Roman"/>
        <family val="1"/>
      </rPr>
      <t>65.71%</t>
    </r>
  </si>
  <si>
    <r>
      <t>b)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0.00%</t>
    </r>
  </si>
  <si>
    <r>
      <t>c)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10.47%</t>
    </r>
  </si>
  <si>
    <r>
      <t>d)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70.00%</t>
    </r>
  </si>
  <si>
    <r>
      <t xml:space="preserve">P(M1 </t>
    </r>
    <r>
      <rPr>
        <sz val="12"/>
        <color rgb="FF222222"/>
        <rFont val="Cambria Math"/>
        <family val="1"/>
      </rPr>
      <t>∪ M2) = 540/1400+380/1400</t>
    </r>
  </si>
  <si>
    <t>=0.06571 or 65.71%</t>
  </si>
  <si>
    <r>
      <t>5.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What is the probability that an engine is produced by factory M1 given that it is unacceptable?</t>
    </r>
  </si>
  <si>
    <r>
      <t>a)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42.50%</t>
    </r>
  </si>
  <si>
    <r>
      <t>b)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2.34%</t>
    </r>
  </si>
  <si>
    <r>
      <t>c)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2.14%</t>
    </r>
  </si>
  <si>
    <r>
      <t>d)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Times New Roman"/>
        <family val="1"/>
      </rPr>
      <t>35.29%</t>
    </r>
  </si>
  <si>
    <t>= 0.3529 or 35.29%</t>
  </si>
  <si>
    <r>
      <t>6.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What is the probability that an engine is unacceptable and that it was manufactured either at factory M1 or M2?</t>
    </r>
  </si>
  <si>
    <r>
      <t>a)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0.04%</t>
    </r>
  </si>
  <si>
    <t>= 0.393 or 3.93%</t>
  </si>
  <si>
    <r>
      <t xml:space="preserve">P(U ∩ [M1 </t>
    </r>
    <r>
      <rPr>
        <sz val="12"/>
        <color rgb="FF222222"/>
        <rFont val="Cambria Math"/>
        <family val="1"/>
      </rPr>
      <t>∪</t>
    </r>
    <r>
      <rPr>
        <sz val="12"/>
        <color theme="1"/>
        <rFont val="Times New Roman"/>
        <family val="1"/>
      </rPr>
      <t xml:space="preserve"> M2) ] = P(U ∩ M1) + P(U ∩ M2) = 30/1400 + 25/1400 =55/1400</t>
    </r>
  </si>
  <si>
    <r>
      <t>b)</t>
    </r>
    <r>
      <rPr>
        <b/>
        <sz val="7"/>
        <color theme="1"/>
        <rFont val="Times New Roman"/>
        <family val="1"/>
      </rPr>
      <t xml:space="preserve">    </t>
    </r>
    <r>
      <rPr>
        <b/>
        <sz val="12"/>
        <color theme="1"/>
        <rFont val="Times New Roman"/>
        <family val="1"/>
      </rPr>
      <t>3.93%</t>
    </r>
  </si>
  <si>
    <r>
      <t>c)</t>
    </r>
    <r>
      <rPr>
        <sz val="7"/>
        <color theme="1"/>
        <rFont val="Times New Roman"/>
        <family val="1"/>
      </rPr>
      <t xml:space="preserve">    </t>
    </r>
    <r>
      <rPr>
        <sz val="12"/>
        <color theme="1"/>
        <rFont val="Times New Roman"/>
        <family val="1"/>
      </rPr>
      <t>67.86%</t>
    </r>
  </si>
  <si>
    <r>
      <t>d)</t>
    </r>
    <r>
      <rPr>
        <sz val="7"/>
        <color theme="1"/>
        <rFont val="Times New Roman"/>
        <family val="1"/>
      </rPr>
      <t xml:space="preserve">     </t>
    </r>
    <r>
      <rPr>
        <sz val="12"/>
        <color theme="1"/>
        <rFont val="Times New Roman"/>
        <family val="1"/>
      </rPr>
      <t>71.79%</t>
    </r>
  </si>
  <si>
    <t>P(M1 | U) = P(M1 ∩ U)/P(U) = (30/1400) /( 85/1400)</t>
  </si>
  <si>
    <t xml:space="preserve"> P(D) + P(M2) – P(D ∩ M2)</t>
  </si>
  <si>
    <t>P(D | M3) = P(D ∩ M3)/P(M3) = (60/1400) / (480/1400)</t>
  </si>
  <si>
    <t>Questions 7-13</t>
  </si>
  <si>
    <t>Questions 14-19</t>
  </si>
  <si>
    <t>a)</t>
  </si>
  <si>
    <t>Questions 20-29</t>
  </si>
  <si>
    <t>20. Given</t>
  </si>
  <si>
    <t>n</t>
  </si>
  <si>
    <t>p</t>
  </si>
  <si>
    <t>Solution: d</t>
  </si>
  <si>
    <t>21. Expected Value</t>
  </si>
  <si>
    <t>Binomial, therefore:</t>
  </si>
  <si>
    <t>E(X)=np</t>
  </si>
  <si>
    <t>Solution: b</t>
  </si>
  <si>
    <t>22. Standard Deviation</t>
  </si>
  <si>
    <t>q</t>
  </si>
  <si>
    <t>sd</t>
  </si>
  <si>
    <t>23. Probability</t>
  </si>
  <si>
    <t>x</t>
  </si>
  <si>
    <t xml:space="preserve">p(x=3) </t>
  </si>
  <si>
    <t>24. Approach</t>
  </si>
  <si>
    <t>Solution: Poisson</t>
  </si>
  <si>
    <t>25. Probability - 5 min</t>
  </si>
  <si>
    <t>l</t>
  </si>
  <si>
    <t>p(x=0)</t>
  </si>
  <si>
    <t>p(x=1)</t>
  </si>
  <si>
    <t>p(x=2)</t>
  </si>
  <si>
    <t>Solution:</t>
  </si>
  <si>
    <t>26. Probability - 2 min</t>
  </si>
  <si>
    <t>p(x=3)</t>
  </si>
  <si>
    <t>Normal Question</t>
  </si>
  <si>
    <t xml:space="preserve">27. Given: </t>
  </si>
  <si>
    <t>mu</t>
  </si>
  <si>
    <t>Solution: c</t>
  </si>
  <si>
    <t>28. z calculation</t>
  </si>
  <si>
    <t>a</t>
  </si>
  <si>
    <t>b</t>
  </si>
  <si>
    <t>c</t>
  </si>
  <si>
    <t>d</t>
  </si>
  <si>
    <t>Solution: a</t>
  </si>
  <si>
    <t>29. probability</t>
  </si>
  <si>
    <t>Look it up in the table.</t>
  </si>
  <si>
    <t>z</t>
  </si>
  <si>
    <t>Solution:b</t>
  </si>
  <si>
    <t>p(z&lt;0.95)</t>
  </si>
  <si>
    <t>p(z&gt;0.95)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</si>
</sst>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1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7"/>
      <color theme="1"/>
      <name val="Times New Roman"/>
      <family val="1"/>
    </font>
    <font>
      <b/>
      <sz val="7"/>
      <color theme="1"/>
      <name val="Times New Roman"/>
      <family val="1"/>
    </font>
    <font>
      <sz val="12"/>
      <color rgb="FF222222"/>
      <name val="Cambria Math"/>
      <family val="1"/>
    </font>
    <font>
      <sz val="12"/>
      <color theme="1"/>
      <name val="Wingdings"/>
      <charset val="2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BFBFBF"/>
      </left>
      <right/>
      <top style="medium">
        <color rgb="FFBFBFBF"/>
      </top>
      <bottom style="medium">
        <color rgb="FFBFBFBF"/>
      </bottom>
      <diagonal/>
    </border>
    <border>
      <left style="medium">
        <color auto="1"/>
      </left>
      <right/>
      <top style="medium">
        <color rgb="FFBFBFBF"/>
      </top>
      <bottom style="medium">
        <color rgb="FFBFBFBF"/>
      </bottom>
      <diagonal/>
    </border>
    <border>
      <left/>
      <right/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rgb="FFBFBFBF"/>
      </right>
      <top/>
      <bottom style="medium">
        <color auto="1"/>
      </bottom>
      <diagonal/>
    </border>
    <border>
      <left style="medium">
        <color rgb="FFBFBFBF"/>
      </left>
      <right/>
      <top/>
      <bottom style="medium">
        <color rgb="FFBFBFBF"/>
      </bottom>
      <diagonal/>
    </border>
    <border>
      <left style="medium">
        <color auto="1"/>
      </left>
      <right/>
      <top/>
      <bottom style="medium">
        <color rgb="FFBFBFBF"/>
      </bottom>
      <diagonal/>
    </border>
    <border>
      <left style="medium">
        <color auto="1"/>
      </left>
      <right style="medium">
        <color auto="1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 style="medium">
        <color rgb="FFBFBFBF"/>
      </left>
      <right/>
      <top/>
      <bottom style="medium">
        <color rgb="FFA6A6A6"/>
      </bottom>
      <diagonal/>
    </border>
    <border>
      <left style="medium">
        <color auto="1"/>
      </left>
      <right/>
      <top/>
      <bottom style="medium">
        <color rgb="FFA6A6A6"/>
      </bottom>
      <diagonal/>
    </border>
    <border>
      <left/>
      <right style="medium">
        <color rgb="FFBFBFBF"/>
      </right>
      <top/>
      <bottom style="medium">
        <color rgb="FFA6A6A6"/>
      </bottom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5">
    <xf numFmtId="0" fontId="0" fillId="0" borderId="0" xfId="0"/>
    <xf numFmtId="164" fontId="0" fillId="0" borderId="0" xfId="0" applyNumberFormat="1"/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indent="4"/>
    </xf>
    <xf numFmtId="0" fontId="4" fillId="0" borderId="0" xfId="0" applyFont="1" applyAlignment="1">
      <alignment horizontal="left" vertical="center" indent="4"/>
    </xf>
    <xf numFmtId="0" fontId="3" fillId="0" borderId="0" xfId="0" applyFont="1" applyAlignment="1">
      <alignment horizontal="left" vertical="center" indent="6"/>
    </xf>
    <xf numFmtId="0" fontId="3" fillId="0" borderId="0" xfId="0" applyFont="1" applyAlignment="1">
      <alignment horizontal="justify" vertical="center"/>
    </xf>
    <xf numFmtId="0" fontId="10" fillId="0" borderId="0" xfId="0" applyFont="1" applyAlignment="1">
      <alignment vertical="center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Font="1"/>
    <xf numFmtId="165" fontId="0" fillId="0" borderId="0" xfId="0" applyNumberFormat="1"/>
    <xf numFmtId="0" fontId="16" fillId="0" borderId="0" xfId="0" applyFont="1"/>
    <xf numFmtId="165" fontId="15" fillId="0" borderId="0" xfId="0" applyNumberFormat="1" applyFont="1"/>
    <xf numFmtId="0" fontId="13" fillId="0" borderId="0" xfId="0" applyFo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1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2"/>
  <sheetViews>
    <sheetView workbookViewId="0">
      <selection activeCell="E23" sqref="E23"/>
    </sheetView>
  </sheetViews>
  <sheetFormatPr defaultColWidth="10.6640625" defaultRowHeight="15.5" x14ac:dyDescent="0.35"/>
  <sheetData>
    <row r="1" spans="1:5" x14ac:dyDescent="0.35">
      <c r="A1" s="2" t="s">
        <v>49</v>
      </c>
    </row>
    <row r="2" spans="1:5" x14ac:dyDescent="0.35">
      <c r="A2" s="4"/>
    </row>
    <row r="3" spans="1:5" x14ac:dyDescent="0.35">
      <c r="A3" s="3"/>
    </row>
    <row r="4" spans="1:5" ht="16" thickBot="1" x14ac:dyDescent="0.4">
      <c r="A4" s="3"/>
    </row>
    <row r="5" spans="1:5" ht="16" thickBot="1" x14ac:dyDescent="0.4">
      <c r="A5" s="5"/>
      <c r="B5" s="32" t="s">
        <v>50</v>
      </c>
      <c r="C5" s="33"/>
      <c r="D5" s="33"/>
      <c r="E5" s="34"/>
    </row>
    <row r="6" spans="1:5" ht="16" thickBot="1" x14ac:dyDescent="0.4">
      <c r="A6" s="6" t="s">
        <v>51</v>
      </c>
      <c r="B6" s="7" t="s">
        <v>52</v>
      </c>
      <c r="C6" s="7" t="s">
        <v>53</v>
      </c>
      <c r="D6" s="8" t="s">
        <v>54</v>
      </c>
      <c r="E6" s="9" t="s">
        <v>55</v>
      </c>
    </row>
    <row r="7" spans="1:5" ht="16" thickBot="1" x14ac:dyDescent="0.4">
      <c r="A7" s="10" t="s">
        <v>56</v>
      </c>
      <c r="B7" s="11">
        <v>450</v>
      </c>
      <c r="C7" s="11">
        <v>315</v>
      </c>
      <c r="D7" s="12">
        <v>390</v>
      </c>
      <c r="E7" s="13">
        <v>1155</v>
      </c>
    </row>
    <row r="8" spans="1:5" ht="16" thickBot="1" x14ac:dyDescent="0.4">
      <c r="A8" s="10" t="s">
        <v>57</v>
      </c>
      <c r="B8" s="11">
        <v>60</v>
      </c>
      <c r="C8" s="11">
        <v>40</v>
      </c>
      <c r="D8" s="12">
        <v>60</v>
      </c>
      <c r="E8" s="13">
        <v>160</v>
      </c>
    </row>
    <row r="9" spans="1:5" ht="16" thickBot="1" x14ac:dyDescent="0.4">
      <c r="A9" s="14" t="s">
        <v>58</v>
      </c>
      <c r="B9" s="7">
        <v>30</v>
      </c>
      <c r="C9" s="7">
        <v>25</v>
      </c>
      <c r="D9" s="8">
        <v>30</v>
      </c>
      <c r="E9" s="13">
        <v>85</v>
      </c>
    </row>
    <row r="10" spans="1:5" ht="16" thickBot="1" x14ac:dyDescent="0.4">
      <c r="A10" s="15" t="s">
        <v>55</v>
      </c>
      <c r="B10" s="16">
        <v>540</v>
      </c>
      <c r="C10" s="16">
        <v>380</v>
      </c>
      <c r="D10" s="12">
        <v>480</v>
      </c>
      <c r="E10" s="17">
        <v>1400</v>
      </c>
    </row>
    <row r="11" spans="1:5" x14ac:dyDescent="0.35">
      <c r="A11" s="3"/>
    </row>
    <row r="12" spans="1:5" x14ac:dyDescent="0.35">
      <c r="A12" s="18" t="s">
        <v>59</v>
      </c>
    </row>
    <row r="13" spans="1:5" x14ac:dyDescent="0.35">
      <c r="A13" s="19" t="s">
        <v>60</v>
      </c>
    </row>
    <row r="14" spans="1:5" x14ac:dyDescent="0.35">
      <c r="A14" s="19" t="s">
        <v>61</v>
      </c>
    </row>
    <row r="15" spans="1:5" x14ac:dyDescent="0.35">
      <c r="A15" s="20" t="s">
        <v>62</v>
      </c>
    </row>
    <row r="16" spans="1:5" x14ac:dyDescent="0.35">
      <c r="A16" s="19" t="s">
        <v>63</v>
      </c>
    </row>
    <row r="17" spans="1:7" ht="93" x14ac:dyDescent="0.35">
      <c r="A17" s="21" t="s">
        <v>64</v>
      </c>
    </row>
    <row r="18" spans="1:7" x14ac:dyDescent="0.35">
      <c r="A18" s="21" t="s">
        <v>100</v>
      </c>
    </row>
    <row r="19" spans="1:7" x14ac:dyDescent="0.35">
      <c r="A19" s="21" t="s">
        <v>65</v>
      </c>
      <c r="F19" t="s">
        <v>16</v>
      </c>
      <c r="G19">
        <v>0.05</v>
      </c>
    </row>
    <row r="20" spans="1:7" x14ac:dyDescent="0.35">
      <c r="A20" s="21" t="s">
        <v>66</v>
      </c>
    </row>
    <row r="21" spans="1:7" x14ac:dyDescent="0.35">
      <c r="A21" s="19"/>
    </row>
    <row r="22" spans="1:7" x14ac:dyDescent="0.35">
      <c r="A22" s="18" t="s">
        <v>67</v>
      </c>
    </row>
    <row r="23" spans="1:7" x14ac:dyDescent="0.35">
      <c r="A23" s="20" t="s">
        <v>68</v>
      </c>
    </row>
    <row r="24" spans="1:7" x14ac:dyDescent="0.35">
      <c r="A24" s="19" t="s">
        <v>69</v>
      </c>
    </row>
    <row r="25" spans="1:7" x14ac:dyDescent="0.35">
      <c r="A25" s="19" t="s">
        <v>70</v>
      </c>
    </row>
    <row r="26" spans="1:7" x14ac:dyDescent="0.35">
      <c r="A26" s="19" t="s">
        <v>71</v>
      </c>
    </row>
    <row r="27" spans="1:7" x14ac:dyDescent="0.35">
      <c r="A27" s="3" t="s">
        <v>72</v>
      </c>
    </row>
    <row r="28" spans="1:7" x14ac:dyDescent="0.35">
      <c r="A28" s="3">
        <f xml:space="preserve"> 0%</f>
        <v>0</v>
      </c>
    </row>
    <row r="29" spans="1:7" x14ac:dyDescent="0.35">
      <c r="A29" s="19"/>
    </row>
    <row r="30" spans="1:7" x14ac:dyDescent="0.35">
      <c r="A30" s="18" t="s">
        <v>73</v>
      </c>
    </row>
    <row r="31" spans="1:7" x14ac:dyDescent="0.35">
      <c r="A31" s="19" t="s">
        <v>74</v>
      </c>
    </row>
    <row r="32" spans="1:7" x14ac:dyDescent="0.35">
      <c r="A32" s="20" t="s">
        <v>75</v>
      </c>
    </row>
    <row r="33" spans="1:2" x14ac:dyDescent="0.35">
      <c r="A33" s="19" t="s">
        <v>76</v>
      </c>
    </row>
    <row r="34" spans="1:2" x14ac:dyDescent="0.35">
      <c r="A34" s="19" t="s">
        <v>77</v>
      </c>
    </row>
    <row r="35" spans="1:2" x14ac:dyDescent="0.35">
      <c r="A35" s="3"/>
    </row>
    <row r="36" spans="1:2" x14ac:dyDescent="0.35">
      <c r="A36" s="22"/>
      <c r="B36" t="s">
        <v>101</v>
      </c>
    </row>
    <row r="37" spans="1:2" x14ac:dyDescent="0.35">
      <c r="B37" s="22">
        <f>60/480</f>
        <v>0.125</v>
      </c>
    </row>
    <row r="38" spans="1:2" x14ac:dyDescent="0.35">
      <c r="A38" s="3" t="s">
        <v>78</v>
      </c>
    </row>
    <row r="39" spans="1:2" x14ac:dyDescent="0.35">
      <c r="A39" s="3"/>
    </row>
    <row r="40" spans="1:2" x14ac:dyDescent="0.35">
      <c r="A40" s="18" t="s">
        <v>79</v>
      </c>
    </row>
    <row r="41" spans="1:2" x14ac:dyDescent="0.35">
      <c r="A41" s="20" t="s">
        <v>80</v>
      </c>
    </row>
    <row r="42" spans="1:2" x14ac:dyDescent="0.35">
      <c r="A42" s="19" t="s">
        <v>81</v>
      </c>
    </row>
    <row r="43" spans="1:2" x14ac:dyDescent="0.35">
      <c r="A43" s="19" t="s">
        <v>82</v>
      </c>
    </row>
    <row r="44" spans="1:2" x14ac:dyDescent="0.35">
      <c r="A44" s="19" t="s">
        <v>83</v>
      </c>
    </row>
    <row r="45" spans="1:2" ht="93" x14ac:dyDescent="0.35">
      <c r="A45" s="3" t="s">
        <v>84</v>
      </c>
    </row>
    <row r="46" spans="1:2" ht="93" x14ac:dyDescent="0.35">
      <c r="A46" s="23" t="s">
        <v>85</v>
      </c>
    </row>
    <row r="47" spans="1:2" x14ac:dyDescent="0.35">
      <c r="A47" s="3"/>
    </row>
    <row r="48" spans="1:2" x14ac:dyDescent="0.35">
      <c r="A48" s="18" t="s">
        <v>86</v>
      </c>
    </row>
    <row r="49" spans="1:2" x14ac:dyDescent="0.35">
      <c r="A49" s="19" t="s">
        <v>87</v>
      </c>
    </row>
    <row r="50" spans="1:2" x14ac:dyDescent="0.35">
      <c r="A50" s="19" t="s">
        <v>88</v>
      </c>
    </row>
    <row r="51" spans="1:2" x14ac:dyDescent="0.35">
      <c r="A51" s="19" t="s">
        <v>89</v>
      </c>
    </row>
    <row r="52" spans="1:2" x14ac:dyDescent="0.35">
      <c r="A52" s="20" t="s">
        <v>90</v>
      </c>
    </row>
    <row r="53" spans="1:2" x14ac:dyDescent="0.35">
      <c r="A53" s="20"/>
      <c r="B53" t="s">
        <v>99</v>
      </c>
    </row>
    <row r="54" spans="1:2" x14ac:dyDescent="0.35">
      <c r="A54" s="22"/>
      <c r="B54" s="3" t="s">
        <v>91</v>
      </c>
    </row>
    <row r="55" spans="1:2" x14ac:dyDescent="0.35">
      <c r="A55" s="18"/>
    </row>
    <row r="56" spans="1:2" x14ac:dyDescent="0.35">
      <c r="A56" s="18" t="s">
        <v>92</v>
      </c>
    </row>
    <row r="57" spans="1:2" x14ac:dyDescent="0.35">
      <c r="A57" s="19" t="s">
        <v>93</v>
      </c>
    </row>
    <row r="58" spans="1:2" x14ac:dyDescent="0.35">
      <c r="A58" s="20" t="s">
        <v>96</v>
      </c>
    </row>
    <row r="59" spans="1:2" x14ac:dyDescent="0.35">
      <c r="A59" s="19" t="s">
        <v>97</v>
      </c>
    </row>
    <row r="60" spans="1:2" x14ac:dyDescent="0.35">
      <c r="A60" s="19" t="s">
        <v>98</v>
      </c>
    </row>
    <row r="61" spans="1:2" ht="93" x14ac:dyDescent="0.35">
      <c r="A61" s="21" t="s">
        <v>95</v>
      </c>
    </row>
    <row r="62" spans="1:2" x14ac:dyDescent="0.35">
      <c r="A62" s="21" t="s">
        <v>94</v>
      </c>
    </row>
  </sheetData>
  <mergeCells count="1">
    <mergeCell ref="B5:E5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3"/>
  <sheetViews>
    <sheetView workbookViewId="0">
      <selection activeCell="C24" sqref="C24"/>
    </sheetView>
  </sheetViews>
  <sheetFormatPr defaultColWidth="10.6640625" defaultRowHeight="15.5" x14ac:dyDescent="0.35"/>
  <sheetData>
    <row r="1" spans="1:3" x14ac:dyDescent="0.35">
      <c r="A1" s="24" t="s">
        <v>102</v>
      </c>
    </row>
    <row r="4" spans="1:3" x14ac:dyDescent="0.35">
      <c r="C4" t="s">
        <v>8</v>
      </c>
    </row>
    <row r="5" spans="1:3" x14ac:dyDescent="0.35">
      <c r="A5" t="s">
        <v>6</v>
      </c>
      <c r="B5">
        <v>0.1</v>
      </c>
    </row>
    <row r="6" spans="1:3" x14ac:dyDescent="0.35">
      <c r="A6" t="s">
        <v>7</v>
      </c>
      <c r="B6">
        <v>0.9</v>
      </c>
    </row>
    <row r="7" spans="1:3" x14ac:dyDescent="0.35">
      <c r="A7" t="s">
        <v>0</v>
      </c>
      <c r="B7">
        <v>0.1</v>
      </c>
      <c r="C7">
        <f>B7*B5</f>
        <v>1.0000000000000002E-2</v>
      </c>
    </row>
    <row r="8" spans="1:3" x14ac:dyDescent="0.35">
      <c r="A8" t="s">
        <v>1</v>
      </c>
      <c r="B8">
        <v>0.2</v>
      </c>
      <c r="C8">
        <f>B8*B5</f>
        <v>2.0000000000000004E-2</v>
      </c>
    </row>
    <row r="9" spans="1:3" x14ac:dyDescent="0.35">
      <c r="A9" t="s">
        <v>2</v>
      </c>
      <c r="B9">
        <v>0.7</v>
      </c>
      <c r="C9">
        <f>B9*B5</f>
        <v>6.9999999999999993E-2</v>
      </c>
    </row>
    <row r="10" spans="1:3" x14ac:dyDescent="0.35">
      <c r="A10" t="s">
        <v>3</v>
      </c>
      <c r="B10">
        <v>0.6</v>
      </c>
      <c r="C10">
        <f>B10*B6</f>
        <v>0.54</v>
      </c>
    </row>
    <row r="11" spans="1:3" x14ac:dyDescent="0.35">
      <c r="A11" t="s">
        <v>4</v>
      </c>
      <c r="B11">
        <v>0.3</v>
      </c>
      <c r="C11">
        <f>B11*B6</f>
        <v>0.27</v>
      </c>
    </row>
    <row r="12" spans="1:3" x14ac:dyDescent="0.35">
      <c r="A12" t="s">
        <v>5</v>
      </c>
      <c r="B12">
        <v>0.1</v>
      </c>
      <c r="C12">
        <f>B12*B6</f>
        <v>9.0000000000000011E-2</v>
      </c>
    </row>
    <row r="13" spans="1:3" x14ac:dyDescent="0.35">
      <c r="A13" t="s">
        <v>9</v>
      </c>
      <c r="C13">
        <f>C7+C10</f>
        <v>0.55000000000000004</v>
      </c>
    </row>
    <row r="14" spans="1:3" x14ac:dyDescent="0.35">
      <c r="A14" t="s">
        <v>10</v>
      </c>
      <c r="C14">
        <f>C8+C11</f>
        <v>0.29000000000000004</v>
      </c>
    </row>
    <row r="15" spans="1:3" x14ac:dyDescent="0.35">
      <c r="A15" t="s">
        <v>11</v>
      </c>
      <c r="C15">
        <f>C9+C12</f>
        <v>0.16</v>
      </c>
    </row>
    <row r="17" spans="1:7" x14ac:dyDescent="0.35">
      <c r="A17" t="s">
        <v>17</v>
      </c>
      <c r="B17" t="s">
        <v>12</v>
      </c>
      <c r="C17">
        <v>0.16</v>
      </c>
      <c r="D17" t="s">
        <v>11</v>
      </c>
    </row>
    <row r="18" spans="1:7" x14ac:dyDescent="0.35">
      <c r="A18" t="s">
        <v>18</v>
      </c>
      <c r="B18" t="s">
        <v>15</v>
      </c>
      <c r="C18">
        <f>C13+C14</f>
        <v>0.84000000000000008</v>
      </c>
      <c r="D18" t="s">
        <v>13</v>
      </c>
    </row>
    <row r="19" spans="1:7" x14ac:dyDescent="0.35">
      <c r="A19" t="s">
        <v>19</v>
      </c>
      <c r="B19" t="s">
        <v>14</v>
      </c>
      <c r="C19">
        <f>C9/C15</f>
        <v>0.43749999999999994</v>
      </c>
    </row>
    <row r="20" spans="1:7" x14ac:dyDescent="0.35">
      <c r="A20" t="s">
        <v>20</v>
      </c>
      <c r="B20" t="s">
        <v>15</v>
      </c>
      <c r="C20" s="1">
        <f>D20^5</f>
        <v>5.6313514709472656E-2</v>
      </c>
      <c r="D20">
        <f>1-C19</f>
        <v>0.5625</v>
      </c>
    </row>
    <row r="21" spans="1:7" x14ac:dyDescent="0.35">
      <c r="A21" t="s">
        <v>21</v>
      </c>
      <c r="B21" t="s">
        <v>15</v>
      </c>
      <c r="C21" s="1">
        <f>1-D21</f>
        <v>0.94368648529052734</v>
      </c>
      <c r="D21">
        <f>_xlfn.BINOM.DIST(0,5,0.4375, FALSE)</f>
        <v>5.6313514709472684E-2</v>
      </c>
    </row>
    <row r="22" spans="1:7" x14ac:dyDescent="0.35">
      <c r="A22" t="s">
        <v>22</v>
      </c>
      <c r="B22" t="s">
        <v>15</v>
      </c>
      <c r="C22">
        <v>0</v>
      </c>
      <c r="D22" t="s">
        <v>9</v>
      </c>
      <c r="E22">
        <v>0.8</v>
      </c>
      <c r="F22" t="s">
        <v>16</v>
      </c>
      <c r="G22">
        <v>0.05</v>
      </c>
    </row>
    <row r="23" spans="1:7" x14ac:dyDescent="0.35">
      <c r="A23" t="s">
        <v>23</v>
      </c>
      <c r="B23" t="s">
        <v>104</v>
      </c>
      <c r="C23">
        <f>E22*(1-G22)</f>
        <v>0.76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6"/>
  <sheetViews>
    <sheetView workbookViewId="0">
      <selection activeCell="D19" sqref="D19"/>
    </sheetView>
  </sheetViews>
  <sheetFormatPr defaultColWidth="8.83203125" defaultRowHeight="15.5" x14ac:dyDescent="0.35"/>
  <cols>
    <col min="3" max="3" width="17.5" customWidth="1"/>
  </cols>
  <sheetData>
    <row r="1" spans="1:7" x14ac:dyDescent="0.35">
      <c r="A1" s="24" t="s">
        <v>103</v>
      </c>
    </row>
    <row r="3" spans="1:7" x14ac:dyDescent="0.35">
      <c r="C3" t="s">
        <v>24</v>
      </c>
    </row>
    <row r="4" spans="1:7" x14ac:dyDescent="0.35">
      <c r="C4" t="s">
        <v>25</v>
      </c>
      <c r="D4">
        <v>3</v>
      </c>
    </row>
    <row r="5" spans="1:7" x14ac:dyDescent="0.35">
      <c r="C5" t="s">
        <v>26</v>
      </c>
      <c r="D5">
        <v>2</v>
      </c>
    </row>
    <row r="6" spans="1:7" x14ac:dyDescent="0.35">
      <c r="C6" t="s">
        <v>27</v>
      </c>
      <c r="D6">
        <v>5000</v>
      </c>
    </row>
    <row r="8" spans="1:7" x14ac:dyDescent="0.35">
      <c r="B8" t="s">
        <v>28</v>
      </c>
      <c r="C8" t="s">
        <v>29</v>
      </c>
      <c r="D8">
        <f>D5/D4</f>
        <v>0.66666666666666663</v>
      </c>
      <c r="E8" t="s">
        <v>30</v>
      </c>
    </row>
    <row r="9" spans="1:7" x14ac:dyDescent="0.35">
      <c r="A9" t="s">
        <v>31</v>
      </c>
      <c r="B9" t="s">
        <v>15</v>
      </c>
      <c r="C9" t="s">
        <v>32</v>
      </c>
      <c r="D9">
        <f>D8*D6</f>
        <v>3333.333333333333</v>
      </c>
    </row>
    <row r="10" spans="1:7" x14ac:dyDescent="0.35">
      <c r="A10" t="s">
        <v>33</v>
      </c>
      <c r="B10" t="s">
        <v>12</v>
      </c>
      <c r="C10" t="s">
        <v>34</v>
      </c>
      <c r="D10">
        <f>1-D8^1* EXP(-D8)/1-EXP(-D8)</f>
        <v>0.14430480161234671</v>
      </c>
      <c r="E10" t="s">
        <v>35</v>
      </c>
      <c r="F10">
        <f>D8^2*EXP(-D8)/2</f>
        <v>0.11409269311835378</v>
      </c>
      <c r="G10" t="s">
        <v>36</v>
      </c>
    </row>
    <row r="11" spans="1:7" x14ac:dyDescent="0.35">
      <c r="A11" t="s">
        <v>37</v>
      </c>
      <c r="B11" t="s">
        <v>14</v>
      </c>
      <c r="C11" t="s">
        <v>38</v>
      </c>
      <c r="D11">
        <f>SQRT(D8)*D6</f>
        <v>4082.4829046386303</v>
      </c>
    </row>
    <row r="12" spans="1:7" x14ac:dyDescent="0.35">
      <c r="A12" t="s">
        <v>39</v>
      </c>
      <c r="B12" t="s">
        <v>40</v>
      </c>
      <c r="C12" t="s">
        <v>41</v>
      </c>
      <c r="D12">
        <f>2*D11</f>
        <v>8164.9658092772606</v>
      </c>
    </row>
    <row r="13" spans="1:7" x14ac:dyDescent="0.35">
      <c r="A13" t="s">
        <v>42</v>
      </c>
      <c r="B13" t="s">
        <v>15</v>
      </c>
      <c r="C13" t="s">
        <v>43</v>
      </c>
      <c r="D13">
        <f>D12/(4*D9)</f>
        <v>0.61237243569579458</v>
      </c>
    </row>
    <row r="14" spans="1:7" x14ac:dyDescent="0.35">
      <c r="C14" t="s">
        <v>44</v>
      </c>
      <c r="D14">
        <f>D11/D9</f>
        <v>1.2247448713915892</v>
      </c>
    </row>
    <row r="15" spans="1:7" x14ac:dyDescent="0.35">
      <c r="C15" t="s">
        <v>45</v>
      </c>
      <c r="D15">
        <f>D14/D13</f>
        <v>2</v>
      </c>
      <c r="E15" t="s">
        <v>46</v>
      </c>
    </row>
    <row r="16" spans="1:7" x14ac:dyDescent="0.35">
      <c r="A16" t="s">
        <v>47</v>
      </c>
      <c r="B16" t="s">
        <v>15</v>
      </c>
      <c r="C16" t="s">
        <v>48</v>
      </c>
      <c r="D16">
        <f>4*D9-1200-4*200</f>
        <v>11333.333333333332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3"/>
  <sheetViews>
    <sheetView tabSelected="1" workbookViewId="0"/>
  </sheetViews>
  <sheetFormatPr defaultColWidth="8.83203125" defaultRowHeight="15.5" x14ac:dyDescent="0.35"/>
  <cols>
    <col min="2" max="2" width="10.33203125" customWidth="1"/>
  </cols>
  <sheetData>
    <row r="1" spans="1:3" x14ac:dyDescent="0.35">
      <c r="A1" s="25" t="s">
        <v>105</v>
      </c>
    </row>
    <row r="3" spans="1:3" x14ac:dyDescent="0.35">
      <c r="A3" s="26" t="s">
        <v>106</v>
      </c>
    </row>
    <row r="4" spans="1:3" x14ac:dyDescent="0.35">
      <c r="A4" t="s">
        <v>107</v>
      </c>
      <c r="B4">
        <v>7</v>
      </c>
    </row>
    <row r="5" spans="1:3" x14ac:dyDescent="0.35">
      <c r="A5" t="s">
        <v>108</v>
      </c>
      <c r="B5">
        <v>0.75</v>
      </c>
    </row>
    <row r="7" spans="1:3" x14ac:dyDescent="0.35">
      <c r="A7" s="26" t="s">
        <v>109</v>
      </c>
    </row>
    <row r="9" spans="1:3" x14ac:dyDescent="0.35">
      <c r="A9" s="26" t="s">
        <v>110</v>
      </c>
    </row>
    <row r="10" spans="1:3" x14ac:dyDescent="0.35">
      <c r="A10" s="27" t="s">
        <v>111</v>
      </c>
    </row>
    <row r="11" spans="1:3" x14ac:dyDescent="0.35">
      <c r="A11" s="27" t="s">
        <v>112</v>
      </c>
      <c r="B11">
        <f>B4*B5</f>
        <v>5.25</v>
      </c>
      <c r="C11">
        <f>(1-B5)*B4</f>
        <v>1.75</v>
      </c>
    </row>
    <row r="12" spans="1:3" x14ac:dyDescent="0.35">
      <c r="A12" s="26" t="s">
        <v>113</v>
      </c>
    </row>
    <row r="14" spans="1:3" x14ac:dyDescent="0.35">
      <c r="A14" s="26" t="s">
        <v>114</v>
      </c>
    </row>
    <row r="15" spans="1:3" x14ac:dyDescent="0.35">
      <c r="A15" t="s">
        <v>115</v>
      </c>
      <c r="B15">
        <f>1-B5</f>
        <v>0.25</v>
      </c>
    </row>
    <row r="16" spans="1:3" x14ac:dyDescent="0.35">
      <c r="A16" t="s">
        <v>116</v>
      </c>
      <c r="B16">
        <f>SQRT(B15*B5*B4)</f>
        <v>1.14564392373896</v>
      </c>
    </row>
    <row r="18" spans="1:3" x14ac:dyDescent="0.35">
      <c r="A18" s="26" t="s">
        <v>113</v>
      </c>
    </row>
    <row r="20" spans="1:3" x14ac:dyDescent="0.35">
      <c r="A20" s="26" t="s">
        <v>117</v>
      </c>
    </row>
    <row r="21" spans="1:3" x14ac:dyDescent="0.35">
      <c r="A21" t="s">
        <v>118</v>
      </c>
      <c r="B21">
        <v>3</v>
      </c>
    </row>
    <row r="22" spans="1:3" x14ac:dyDescent="0.35">
      <c r="A22" t="s">
        <v>119</v>
      </c>
      <c r="B22" s="28">
        <f>FACT(B4)/(FACT(B4-B21)*FACT(B21))*B5^B21*B15^(B4-B21)</f>
        <v>5.767822265625E-2</v>
      </c>
    </row>
    <row r="23" spans="1:3" x14ac:dyDescent="0.35">
      <c r="B23" s="28">
        <f>_xlfn.BINOM.DIST(B21,B4,B5,FALSE)</f>
        <v>5.7678222656250028E-2</v>
      </c>
    </row>
    <row r="25" spans="1:3" x14ac:dyDescent="0.35">
      <c r="A25" s="26" t="s">
        <v>113</v>
      </c>
    </row>
    <row r="28" spans="1:3" x14ac:dyDescent="0.35">
      <c r="A28" s="26" t="s">
        <v>120</v>
      </c>
    </row>
    <row r="29" spans="1:3" x14ac:dyDescent="0.35">
      <c r="A29" s="31" t="s">
        <v>121</v>
      </c>
      <c r="C29" s="31" t="s">
        <v>15</v>
      </c>
    </row>
    <row r="31" spans="1:3" x14ac:dyDescent="0.35">
      <c r="A31" s="26" t="s">
        <v>122</v>
      </c>
    </row>
    <row r="32" spans="1:3" x14ac:dyDescent="0.35">
      <c r="A32" s="29" t="s">
        <v>123</v>
      </c>
      <c r="B32">
        <v>6</v>
      </c>
    </row>
    <row r="33" spans="1:8" x14ac:dyDescent="0.35">
      <c r="A33" t="s">
        <v>118</v>
      </c>
      <c r="B33">
        <v>1</v>
      </c>
    </row>
    <row r="36" spans="1:8" x14ac:dyDescent="0.35">
      <c r="A36" t="s">
        <v>124</v>
      </c>
      <c r="B36">
        <v>0</v>
      </c>
      <c r="C36" s="28">
        <f>($B$32^B36*EXP(-$B$32))/FACT(B36)</f>
        <v>2.4787521766663585E-3</v>
      </c>
      <c r="D36" s="28"/>
    </row>
    <row r="37" spans="1:8" x14ac:dyDescent="0.35">
      <c r="A37" t="s">
        <v>125</v>
      </c>
      <c r="B37">
        <v>1</v>
      </c>
      <c r="C37" s="28">
        <f>($B$32^B37*EXP(-$B$32))/FACT(B37)</f>
        <v>1.4872513059998151E-2</v>
      </c>
      <c r="D37" s="28"/>
    </row>
    <row r="38" spans="1:8" x14ac:dyDescent="0.35">
      <c r="C38" s="28">
        <f>SUM(C36:C37)</f>
        <v>1.7351265236664509E-2</v>
      </c>
      <c r="D38" s="28"/>
    </row>
    <row r="39" spans="1:8" x14ac:dyDescent="0.35">
      <c r="C39" s="28"/>
      <c r="D39" s="28"/>
    </row>
    <row r="40" spans="1:8" x14ac:dyDescent="0.35">
      <c r="A40" s="26" t="s">
        <v>127</v>
      </c>
      <c r="B40" s="30">
        <f>_xlfn.POISSON.DIST(B33,B32,TRUE)</f>
        <v>1.7351265236664509E-2</v>
      </c>
      <c r="C40" s="28"/>
      <c r="D40" s="28"/>
    </row>
    <row r="41" spans="1:8" x14ac:dyDescent="0.35">
      <c r="B41" s="26" t="s">
        <v>15</v>
      </c>
      <c r="C41" s="28"/>
      <c r="D41" s="28"/>
    </row>
    <row r="42" spans="1:8" x14ac:dyDescent="0.35">
      <c r="C42" s="28"/>
      <c r="D42" s="28"/>
    </row>
    <row r="43" spans="1:8" x14ac:dyDescent="0.35">
      <c r="A43" s="26" t="s">
        <v>128</v>
      </c>
      <c r="C43" s="28"/>
      <c r="D43" s="28"/>
    </row>
    <row r="44" spans="1:8" x14ac:dyDescent="0.35">
      <c r="A44" s="29" t="s">
        <v>123</v>
      </c>
      <c r="B44">
        <f>6/5*2</f>
        <v>2.4</v>
      </c>
      <c r="C44" s="28"/>
      <c r="D44" s="28"/>
      <c r="F44" s="29"/>
    </row>
    <row r="45" spans="1:8" x14ac:dyDescent="0.35">
      <c r="A45" t="s">
        <v>118</v>
      </c>
      <c r="B45">
        <v>3</v>
      </c>
      <c r="C45" s="28"/>
      <c r="D45" s="28"/>
    </row>
    <row r="46" spans="1:8" x14ac:dyDescent="0.35">
      <c r="C46" s="28"/>
      <c r="D46" s="28"/>
    </row>
    <row r="47" spans="1:8" x14ac:dyDescent="0.35">
      <c r="C47" s="28"/>
      <c r="D47" s="28"/>
    </row>
    <row r="48" spans="1:8" x14ac:dyDescent="0.35">
      <c r="A48" t="s">
        <v>124</v>
      </c>
      <c r="B48">
        <v>0</v>
      </c>
      <c r="C48" s="28">
        <f>($B$44^B48*EXP(-$B$44))/FACT(B48)</f>
        <v>9.0717953289412512E-2</v>
      </c>
      <c r="D48" s="28"/>
      <c r="H48" s="28"/>
    </row>
    <row r="49" spans="1:8" x14ac:dyDescent="0.35">
      <c r="A49" t="s">
        <v>125</v>
      </c>
      <c r="B49">
        <v>1</v>
      </c>
      <c r="C49" s="28">
        <f>($B$44^B49*EXP(-$B$44))/FACT(B49)</f>
        <v>0.21772308789459002</v>
      </c>
      <c r="D49" s="28"/>
      <c r="H49" s="28"/>
    </row>
    <row r="50" spans="1:8" x14ac:dyDescent="0.35">
      <c r="A50" t="s">
        <v>126</v>
      </c>
      <c r="B50">
        <v>2</v>
      </c>
      <c r="C50" s="28">
        <f>($B$44^B50*EXP(-$B$44))/FACT(B50)</f>
        <v>0.26126770547350803</v>
      </c>
      <c r="D50" s="28"/>
      <c r="H50" s="28"/>
    </row>
    <row r="51" spans="1:8" x14ac:dyDescent="0.35">
      <c r="A51" t="s">
        <v>129</v>
      </c>
      <c r="B51">
        <v>3</v>
      </c>
      <c r="C51" s="28">
        <f>($B$44^B51*EXP(-$B$44))/FACT(B51)</f>
        <v>0.20901416437880641</v>
      </c>
      <c r="D51" s="28"/>
      <c r="H51" s="28"/>
    </row>
    <row r="52" spans="1:8" x14ac:dyDescent="0.35">
      <c r="C52" s="28">
        <f>SUM(C48:C51)</f>
        <v>0.77872291103631697</v>
      </c>
      <c r="D52" s="28">
        <f>_xlfn.POISSON.DIST(B45,B44,TRUE)</f>
        <v>0.77872291103631697</v>
      </c>
      <c r="H52" s="28"/>
    </row>
    <row r="53" spans="1:8" x14ac:dyDescent="0.35">
      <c r="H53" s="28"/>
    </row>
    <row r="54" spans="1:8" x14ac:dyDescent="0.35">
      <c r="A54" s="26" t="s">
        <v>127</v>
      </c>
      <c r="B54" s="30">
        <f>1-C52</f>
        <v>0.22127708896368303</v>
      </c>
    </row>
    <row r="55" spans="1:8" x14ac:dyDescent="0.35">
      <c r="B55" s="26" t="s">
        <v>15</v>
      </c>
    </row>
    <row r="57" spans="1:8" x14ac:dyDescent="0.35">
      <c r="A57" s="26" t="s">
        <v>130</v>
      </c>
    </row>
    <row r="59" spans="1:8" s="26" customFormat="1" ht="14.5" x14ac:dyDescent="0.35">
      <c r="A59" s="26" t="s">
        <v>131</v>
      </c>
    </row>
    <row r="60" spans="1:8" x14ac:dyDescent="0.35">
      <c r="A60" t="s">
        <v>118</v>
      </c>
      <c r="B60">
        <v>7.5</v>
      </c>
    </row>
    <row r="61" spans="1:8" x14ac:dyDescent="0.35">
      <c r="A61" t="s">
        <v>132</v>
      </c>
      <c r="B61">
        <v>7.2</v>
      </c>
    </row>
    <row r="62" spans="1:8" x14ac:dyDescent="0.35">
      <c r="A62" t="s">
        <v>116</v>
      </c>
      <c r="B62">
        <v>2.2999999999999998</v>
      </c>
    </row>
    <row r="64" spans="1:8" x14ac:dyDescent="0.35">
      <c r="A64" s="26" t="s">
        <v>133</v>
      </c>
    </row>
    <row r="67" spans="1:2" s="26" customFormat="1" ht="14.5" x14ac:dyDescent="0.35">
      <c r="A67" s="26" t="s">
        <v>134</v>
      </c>
    </row>
    <row r="69" spans="1:2" x14ac:dyDescent="0.35">
      <c r="A69" t="s">
        <v>135</v>
      </c>
      <c r="B69" s="28">
        <f>(7.5-7.2)/2.3</f>
        <v>0.13043478260869559</v>
      </c>
    </row>
    <row r="70" spans="1:2" x14ac:dyDescent="0.35">
      <c r="A70" t="s">
        <v>136</v>
      </c>
      <c r="B70" s="28">
        <f>(7.2-7.5)/2.3</f>
        <v>-0.13043478260869559</v>
      </c>
    </row>
    <row r="71" spans="1:2" x14ac:dyDescent="0.35">
      <c r="A71" t="s">
        <v>137</v>
      </c>
      <c r="B71">
        <f>(0.3-7.2)/2.3</f>
        <v>-3.0000000000000004</v>
      </c>
    </row>
    <row r="72" spans="1:2" x14ac:dyDescent="0.35">
      <c r="A72" t="s">
        <v>138</v>
      </c>
      <c r="B72">
        <f>(7.2-0.3)/2.3</f>
        <v>3.0000000000000004</v>
      </c>
    </row>
    <row r="74" spans="1:2" x14ac:dyDescent="0.35">
      <c r="A74" s="26" t="s">
        <v>139</v>
      </c>
    </row>
    <row r="76" spans="1:2" x14ac:dyDescent="0.35">
      <c r="A76" s="26" t="s">
        <v>140</v>
      </c>
    </row>
    <row r="77" spans="1:2" x14ac:dyDescent="0.35">
      <c r="A77" t="s">
        <v>141</v>
      </c>
    </row>
    <row r="78" spans="1:2" x14ac:dyDescent="0.35">
      <c r="A78" t="s">
        <v>142</v>
      </c>
      <c r="B78">
        <v>0.95</v>
      </c>
    </row>
    <row r="80" spans="1:2" x14ac:dyDescent="0.35">
      <c r="A80" t="s">
        <v>144</v>
      </c>
      <c r="B80" s="28">
        <f>_xlfn.NORM.S.DIST(B78,TRUE)</f>
        <v>0.82894387369151812</v>
      </c>
    </row>
    <row r="81" spans="1:2" x14ac:dyDescent="0.35">
      <c r="B81" s="28"/>
    </row>
    <row r="82" spans="1:2" x14ac:dyDescent="0.35">
      <c r="A82" t="s">
        <v>145</v>
      </c>
      <c r="B82" s="28">
        <f>1-B80</f>
        <v>0.17105612630848188</v>
      </c>
    </row>
    <row r="83" spans="1:2" x14ac:dyDescent="0.35">
      <c r="A83" s="26" t="s">
        <v>143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Q1-6</vt:lpstr>
      <vt:lpstr>Q7-13</vt:lpstr>
      <vt:lpstr>Q14-19</vt:lpstr>
      <vt:lpstr>Q20-29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Ben Amor</dc:creator>
  <cp:lastModifiedBy>Suren Phansalker</cp:lastModifiedBy>
  <dcterms:created xsi:type="dcterms:W3CDTF">2016-10-08T22:32:24Z</dcterms:created>
  <dcterms:modified xsi:type="dcterms:W3CDTF">2017-10-09T16:46:16Z</dcterms:modified>
</cp:coreProperties>
</file>