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C:\Users\zhuto\Documents\渥大_会计_UO_HONOURS BACHELOR OF COMMERCE IN ACCOUNTING\4_2017_WINTER TERM\ADM3350_Corp. Finance\"/>
    </mc:Choice>
  </mc:AlternateContent>
  <bookViews>
    <workbookView xWindow="0" yWindow="0" windowWidth="20520" windowHeight="8895" xr2:uid="{00000000-000D-0000-FFFF-FFFF00000000}"/>
  </bookViews>
  <sheets>
    <sheet name="MCQ" sheetId="6" r:id="rId1"/>
    <sheet name="Cost Capital" sheetId="3" r:id="rId2"/>
    <sheet name="Cap Structure" sheetId="1" r:id="rId3"/>
    <sheet name="Dividend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D25" i="1"/>
  <c r="H33" i="3" l="1"/>
  <c r="H28" i="3"/>
  <c r="F26" i="4"/>
  <c r="F30" i="4" s="1"/>
  <c r="F14" i="4"/>
  <c r="F18" i="4" s="1"/>
  <c r="F32" i="4" s="1"/>
  <c r="F34" i="4" l="1"/>
  <c r="E17" i="1"/>
  <c r="D82" i="1"/>
  <c r="D44" i="1"/>
  <c r="D47" i="1" s="1"/>
  <c r="E40" i="1"/>
  <c r="E18" i="1"/>
  <c r="D83" i="1" l="1"/>
  <c r="D51" i="1"/>
  <c r="D19" i="1"/>
  <c r="E28" i="1"/>
  <c r="H29" i="3"/>
  <c r="H35" i="3"/>
  <c r="H45" i="3"/>
  <c r="H40" i="3"/>
  <c r="H22" i="3"/>
  <c r="H25" i="3" s="1"/>
  <c r="H20" i="3"/>
  <c r="H48" i="3" l="1"/>
  <c r="D72" i="1"/>
  <c r="D53" i="1"/>
  <c r="D81" i="1"/>
  <c r="D85" i="1" s="1"/>
  <c r="E19" i="1"/>
  <c r="D20" i="1"/>
  <c r="D32" i="1" s="1"/>
  <c r="J40" i="3" l="1"/>
  <c r="J45" i="3"/>
  <c r="J35" i="3"/>
  <c r="D71" i="1"/>
  <c r="D61" i="1"/>
  <c r="D64" i="1" s="1"/>
  <c r="E20" i="1"/>
  <c r="E32" i="1" s="1"/>
  <c r="D21" i="1"/>
  <c r="D27" i="1" s="1"/>
  <c r="D30" i="1" s="1"/>
  <c r="J48" i="3" l="1"/>
  <c r="E51" i="3"/>
  <c r="D74" i="1"/>
  <c r="E21" i="1"/>
  <c r="E27" i="1" s="1"/>
  <c r="E30" i="1" s="1"/>
</calcChain>
</file>

<file path=xl/sharedStrings.xml><?xml version="1.0" encoding="utf-8"?>
<sst xmlns="http://schemas.openxmlformats.org/spreadsheetml/2006/main" count="138" uniqueCount="104">
  <si>
    <t>Part a</t>
  </si>
  <si>
    <t>Part b</t>
  </si>
  <si>
    <t>Part c</t>
  </si>
  <si>
    <t>Part d</t>
  </si>
  <si>
    <t>Part e</t>
  </si>
  <si>
    <t>=</t>
  </si>
  <si>
    <t>Common stock:</t>
  </si>
  <si>
    <t>beta</t>
  </si>
  <si>
    <t>market risk premium</t>
  </si>
  <si>
    <t>Risk free rate</t>
  </si>
  <si>
    <t>Cost of equity</t>
  </si>
  <si>
    <t>Preferred stock:</t>
  </si>
  <si>
    <t>dividend per pref. share</t>
  </si>
  <si>
    <t>Price per pref. share</t>
  </si>
  <si>
    <t>cost of pref. share</t>
  </si>
  <si>
    <t>Cost of debt (before tax) (given)</t>
  </si>
  <si>
    <t>Common equity</t>
  </si>
  <si>
    <t>number of share</t>
  </si>
  <si>
    <t>price per share</t>
  </si>
  <si>
    <t>market value</t>
  </si>
  <si>
    <t>Preferred share</t>
  </si>
  <si>
    <t>Debt</t>
  </si>
  <si>
    <t>number of bonds</t>
  </si>
  <si>
    <t xml:space="preserve">Total market value </t>
  </si>
  <si>
    <t>weight</t>
  </si>
  <si>
    <t>Total weight</t>
  </si>
  <si>
    <t>After-tax cost of debt</t>
  </si>
  <si>
    <t>WACC</t>
  </si>
  <si>
    <t>EBIT</t>
  </si>
  <si>
    <r>
      <t>Interest = (</t>
    </r>
    <r>
      <rPr>
        <sz val="11"/>
        <color rgb="FFFF0000"/>
        <rFont val="Times New Roman"/>
        <family val="1"/>
      </rPr>
      <t>Debt × interest rate</t>
    </r>
    <r>
      <rPr>
        <sz val="11"/>
        <color theme="1"/>
        <rFont val="Times New Roman"/>
        <family val="1"/>
      </rPr>
      <t>)</t>
    </r>
  </si>
  <si>
    <t>Taxable Income</t>
  </si>
  <si>
    <t xml:space="preserve">Net Income </t>
  </si>
  <si>
    <t>= (Taxable income – Taxes)</t>
  </si>
  <si>
    <t>Taxes (40%)</t>
  </si>
  <si>
    <t>S/H cash</t>
  </si>
  <si>
    <t>B/H cash</t>
  </si>
  <si>
    <t>Total cash flow</t>
  </si>
  <si>
    <t>(S/H cash + B/H cash)</t>
  </si>
  <si>
    <t>(EBIT - Tax + Depreciation)</t>
  </si>
  <si>
    <t xml:space="preserve">The difference is from the debt's yearly tax saving. </t>
  </si>
  <si>
    <t>Yearly tax shield = debt*interest rate*tax rate</t>
  </si>
  <si>
    <t>r0</t>
  </si>
  <si>
    <t>rB</t>
  </si>
  <si>
    <t>B/S</t>
  </si>
  <si>
    <t>Tc</t>
  </si>
  <si>
    <t>rS</t>
  </si>
  <si>
    <t>S/V =</t>
  </si>
  <si>
    <t>B/V =</t>
  </si>
  <si>
    <t>rWACC</t>
  </si>
  <si>
    <t>Alternative method: (from valuation)</t>
  </si>
  <si>
    <t>Total value = EBIT(1 - Tc)/WACC</t>
  </si>
  <si>
    <t>Toatl value =</t>
  </si>
  <si>
    <t>EBIT =</t>
  </si>
  <si>
    <t>Tc =</t>
  </si>
  <si>
    <t>rWACC =</t>
  </si>
  <si>
    <t>Multiple Choice Questions</t>
  </si>
  <si>
    <t>Question</t>
  </si>
  <si>
    <t>C</t>
  </si>
  <si>
    <t>D</t>
  </si>
  <si>
    <t>B</t>
  </si>
  <si>
    <t xml:space="preserve">‘No-debt’ is an all equity firm. Its cost of equity is 10%. </t>
  </si>
  <si>
    <t>‘High-debt’ has issued $2,000 worth of perpetual bonds on which it pays 8 percent interest every year. ‘High-debt’ has repurchased shares with the proceeds from bond issue.</t>
  </si>
  <si>
    <t>a.    What are the cash flows for Firm ‘No-debt’ and Firm ‘High-debt’? (Cash flow = EBIT – taxes + depreciation). Identify the cash flows belonging to the shareholders and bondholders.</t>
  </si>
  <si>
    <t xml:space="preserve">b.     How could you explain the differences in yearly cash flows between Firm ‘No-debt’ and Firm ‘High-debt’? Show calculations. </t>
  </si>
  <si>
    <t xml:space="preserve">c.    What are the values of the unlevered firm (‘No-debt’) and the levered firm (‘High-debt’)? </t>
  </si>
  <si>
    <t xml:space="preserve">d.    What is the cost of equity of the levered firm (‘High-debt’)? </t>
  </si>
  <si>
    <t xml:space="preserve">e.    What is the cost of capital (WACC) of the levered firm (‘High-debt’)? </t>
  </si>
  <si>
    <t xml:space="preserve">There are two firms: firm ‘No-debt’ and firm ‘High-debt’. Earnings before interest and tax (EBIT) for both firms is $3,000. </t>
  </si>
  <si>
    <t>It is expected that EBIT will remain the same forever. The tax rate is 40%. Both firms have no depreciable assets and there is no changes in capital spending and net working capital.</t>
  </si>
  <si>
    <t>current cash flow</t>
  </si>
  <si>
    <t>PV of future cash flow</t>
  </si>
  <si>
    <t>Total value</t>
  </si>
  <si>
    <t>Number of share</t>
  </si>
  <si>
    <t>Share price</t>
  </si>
  <si>
    <t>Dividend payout ratio =</t>
  </si>
  <si>
    <t>Dividend per share =</t>
  </si>
  <si>
    <t>Ex-dividend stock price =</t>
  </si>
  <si>
    <t>a.    What is the current share price of the Newlife stock?</t>
  </si>
  <si>
    <t xml:space="preserve">Newlife Co. has a current period cash flow of $1.5 million and pays no dividends. The present value of the company's future cash flows is $22 million. </t>
  </si>
  <si>
    <t xml:space="preserve">The company is entirely financed with equity and has 800,000 shares outstanding. Assume the dividend tax rate is zero. </t>
  </si>
  <si>
    <t>How can Erica Duplo, who owns 2,000 shares of Newlife stock, achieve a zero payout policy on his own? Does she need to buy more shares? If yes, how many? Show calculation.</t>
  </si>
  <si>
    <t xml:space="preserve">b.    Suppose the board of directors of Newlife Co. announces its plan to pay out 60 percent of its current cash flow as cash dividends to its shareholders. </t>
  </si>
  <si>
    <t>We have the following information for Frontier Data Inc.</t>
  </si>
  <si>
    <t>Common Stock: It has 500,000 shares outstanding, selling for $75 per share; the beta is 1.5.</t>
  </si>
  <si>
    <t xml:space="preserve">Preferred Stock: It has 20,000 shares of 8 percent preferred stock outstanding, currently selling for $90 per share. (The par value is $100). </t>
  </si>
  <si>
    <t xml:space="preserve">Debt: It has 10,000 outstanding bonds with $1,000 par value, 15 years to maturity, selling for 90 percent of par; the bonds make semi-annual payments. The semi-annual yield to maturity (YTM) is 3.5 percent. </t>
  </si>
  <si>
    <t>The market risk premium is 5%, the risk-free rate is 2%, and the tax rate is 40%.</t>
  </si>
  <si>
    <t>a.    What is the cost of common stock? What is the cost of preferred stock? What is the after-tax cost of debt?</t>
  </si>
  <si>
    <t>b.    What are the market value weights common stock, preferred stock, and debt?</t>
  </si>
  <si>
    <t>c.    What is the weighted average cost of capital (WACC)?</t>
  </si>
  <si>
    <t>price per bond (90% of par)</t>
  </si>
  <si>
    <t>Ver A</t>
  </si>
  <si>
    <t>Ver B</t>
  </si>
  <si>
    <t>Firm No Debt</t>
  </si>
  <si>
    <t>Firm High Debt</t>
  </si>
  <si>
    <t>Firm No Debt = EBIT (1 - T)/WACC</t>
  </si>
  <si>
    <t>Firm High Debt = Frim No Debt + Debt tax shield</t>
  </si>
  <si>
    <t>Firm High Debt value =</t>
  </si>
  <si>
    <t>Debt value (B) =</t>
  </si>
  <si>
    <t>Equity value (S) =</t>
  </si>
  <si>
    <t>Erica can buy more shares with dividend income.</t>
  </si>
  <si>
    <t>Erica's number of share =</t>
  </si>
  <si>
    <t>Erica Bob's dividend income = number of share*dividend per share</t>
  </si>
  <si>
    <t>Number of share Erica will buy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</si>
</sst>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%"/>
    <numFmt numFmtId="166" formatCode="0.000"/>
    <numFmt numFmtId="167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0" fillId="0" borderId="0" xfId="0" quotePrefix="1" applyAlignment="1">
      <alignment horizontal="right"/>
    </xf>
    <xf numFmtId="164" fontId="0" fillId="0" borderId="0" xfId="0" applyNumberFormat="1"/>
    <xf numFmtId="9" fontId="0" fillId="0" borderId="0" xfId="0" applyNumberFormat="1"/>
    <xf numFmtId="0" fontId="0" fillId="0" borderId="0" xfId="0" applyBorder="1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justify" vertical="center" wrapText="1"/>
    </xf>
    <xf numFmtId="3" fontId="0" fillId="0" borderId="0" xfId="0" applyNumberFormat="1"/>
    <xf numFmtId="3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165" fontId="0" fillId="0" borderId="0" xfId="1" applyNumberFormat="1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9" fontId="0" fillId="0" borderId="11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4" xfId="0" applyNumberFormat="1" applyBorder="1"/>
    <xf numFmtId="165" fontId="0" fillId="0" borderId="4" xfId="1" applyNumberFormat="1" applyFont="1" applyBorder="1"/>
    <xf numFmtId="10" fontId="0" fillId="0" borderId="11" xfId="0" applyNumberFormat="1" applyBorder="1"/>
    <xf numFmtId="0" fontId="0" fillId="0" borderId="4" xfId="0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164" fontId="0" fillId="0" borderId="8" xfId="0" applyNumberFormat="1" applyBorder="1"/>
    <xf numFmtId="164" fontId="0" fillId="0" borderId="13" xfId="0" applyNumberFormat="1" applyBorder="1"/>
    <xf numFmtId="10" fontId="0" fillId="0" borderId="14" xfId="1" applyNumberFormat="1" applyFont="1" applyBorder="1"/>
    <xf numFmtId="0" fontId="0" fillId="0" borderId="2" xfId="0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2" xfId="0" applyFont="1" applyFill="1" applyBorder="1"/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4" xfId="1" applyNumberFormat="1" applyFont="1" applyBorder="1"/>
    <xf numFmtId="0" fontId="5" fillId="0" borderId="0" xfId="0" applyFont="1"/>
    <xf numFmtId="3" fontId="2" fillId="0" borderId="6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55</xdr:row>
      <xdr:rowOff>0</xdr:rowOff>
    </xdr:from>
    <xdr:to>
      <xdr:col>9</xdr:col>
      <xdr:colOff>400050</xdr:colOff>
      <xdr:row>56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020675"/>
          <a:ext cx="59531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9</xdr:col>
      <xdr:colOff>400050</xdr:colOff>
      <xdr:row>68</xdr:row>
      <xdr:rowOff>161925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449675"/>
          <a:ext cx="5953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7"/>
  <sheetViews>
    <sheetView tabSelected="1" workbookViewId="0">
      <selection activeCell="P15" sqref="P15"/>
    </sheetView>
  </sheetViews>
  <sheetFormatPr defaultRowHeight="14.25" x14ac:dyDescent="0.45"/>
  <sheetData>
    <row r="1" spans="2:4" ht="14.65" thickBot="1" x14ac:dyDescent="0.5"/>
    <row r="2" spans="2:4" ht="14.65" thickBot="1" x14ac:dyDescent="0.5">
      <c r="B2" s="35" t="s">
        <v>55</v>
      </c>
      <c r="C2" s="36"/>
      <c r="D2" s="37"/>
    </row>
    <row r="5" spans="2:4" x14ac:dyDescent="0.45">
      <c r="B5" s="38" t="s">
        <v>56</v>
      </c>
      <c r="C5" s="38" t="s">
        <v>91</v>
      </c>
      <c r="D5" s="38" t="s">
        <v>92</v>
      </c>
    </row>
    <row r="6" spans="2:4" x14ac:dyDescent="0.45">
      <c r="B6" s="38">
        <v>1</v>
      </c>
      <c r="C6" s="38" t="s">
        <v>58</v>
      </c>
      <c r="D6" s="38" t="s">
        <v>58</v>
      </c>
    </row>
    <row r="7" spans="2:4" x14ac:dyDescent="0.45">
      <c r="B7" s="38">
        <v>2</v>
      </c>
      <c r="C7" s="38" t="s">
        <v>59</v>
      </c>
      <c r="D7" s="38" t="s">
        <v>58</v>
      </c>
    </row>
    <row r="8" spans="2:4" x14ac:dyDescent="0.45">
      <c r="B8" s="38">
        <v>3</v>
      </c>
      <c r="C8" s="38" t="s">
        <v>58</v>
      </c>
      <c r="D8" s="38" t="s">
        <v>58</v>
      </c>
    </row>
    <row r="9" spans="2:4" x14ac:dyDescent="0.45">
      <c r="B9" s="38">
        <v>4</v>
      </c>
      <c r="C9" s="38" t="s">
        <v>58</v>
      </c>
      <c r="D9" s="38" t="s">
        <v>58</v>
      </c>
    </row>
    <row r="10" spans="2:4" x14ac:dyDescent="0.45">
      <c r="B10" s="38">
        <v>5</v>
      </c>
      <c r="C10" s="38" t="s">
        <v>58</v>
      </c>
      <c r="D10" s="38" t="s">
        <v>59</v>
      </c>
    </row>
    <row r="11" spans="2:4" x14ac:dyDescent="0.45">
      <c r="B11" s="38">
        <v>6</v>
      </c>
      <c r="C11" s="38" t="s">
        <v>57</v>
      </c>
      <c r="D11" s="38" t="s">
        <v>57</v>
      </c>
    </row>
    <row r="12" spans="2:4" x14ac:dyDescent="0.45">
      <c r="B12" s="38">
        <v>7</v>
      </c>
      <c r="C12" s="38" t="s">
        <v>57</v>
      </c>
      <c r="D12" s="38" t="s">
        <v>57</v>
      </c>
    </row>
    <row r="13" spans="2:4" x14ac:dyDescent="0.45">
      <c r="B13" s="38">
        <v>8</v>
      </c>
      <c r="C13" s="38" t="s">
        <v>58</v>
      </c>
      <c r="D13" s="38" t="s">
        <v>57</v>
      </c>
    </row>
    <row r="14" spans="2:4" x14ac:dyDescent="0.45">
      <c r="B14" s="38">
        <v>9</v>
      </c>
      <c r="C14" s="38" t="s">
        <v>57</v>
      </c>
      <c r="D14" s="38" t="s">
        <v>57</v>
      </c>
    </row>
    <row r="15" spans="2:4" x14ac:dyDescent="0.45">
      <c r="B15" s="38">
        <v>10</v>
      </c>
      <c r="C15" s="38" t="s">
        <v>57</v>
      </c>
      <c r="D15" s="38" t="s">
        <v>57</v>
      </c>
    </row>
    <row r="16" spans="2:4" x14ac:dyDescent="0.45">
      <c r="B16" s="38">
        <v>11</v>
      </c>
      <c r="C16" s="38" t="s">
        <v>57</v>
      </c>
      <c r="D16" s="38" t="s">
        <v>58</v>
      </c>
    </row>
    <row r="17" spans="2:4" x14ac:dyDescent="0.45">
      <c r="B17" s="38"/>
      <c r="C17" s="38"/>
      <c r="D17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51"/>
  <sheetViews>
    <sheetView topLeftCell="A25" workbookViewId="0">
      <selection activeCell="H29" sqref="H29"/>
    </sheetView>
  </sheetViews>
  <sheetFormatPr defaultRowHeight="14.25" x14ac:dyDescent="0.45"/>
  <cols>
    <col min="10" max="10" width="8" customWidth="1"/>
  </cols>
  <sheetData>
    <row r="2" spans="2:8" x14ac:dyDescent="0.45">
      <c r="B2" t="s">
        <v>82</v>
      </c>
    </row>
    <row r="4" spans="2:8" x14ac:dyDescent="0.45">
      <c r="B4" t="s">
        <v>83</v>
      </c>
    </row>
    <row r="5" spans="2:8" x14ac:dyDescent="0.45">
      <c r="B5" t="s">
        <v>84</v>
      </c>
    </row>
    <row r="6" spans="2:8" x14ac:dyDescent="0.45">
      <c r="B6" t="s">
        <v>85</v>
      </c>
    </row>
    <row r="8" spans="2:8" x14ac:dyDescent="0.45">
      <c r="B8" t="s">
        <v>86</v>
      </c>
    </row>
    <row r="10" spans="2:8" x14ac:dyDescent="0.45">
      <c r="B10" t="s">
        <v>87</v>
      </c>
    </row>
    <row r="11" spans="2:8" x14ac:dyDescent="0.45">
      <c r="B11" t="s">
        <v>88</v>
      </c>
    </row>
    <row r="12" spans="2:8" x14ac:dyDescent="0.45">
      <c r="B12" t="s">
        <v>89</v>
      </c>
    </row>
    <row r="15" spans="2:8" ht="14.65" thickBot="1" x14ac:dyDescent="0.5">
      <c r="B15" s="1" t="s">
        <v>0</v>
      </c>
    </row>
    <row r="16" spans="2:8" x14ac:dyDescent="0.45">
      <c r="C16" s="16" t="s">
        <v>6</v>
      </c>
      <c r="D16" s="17"/>
      <c r="E16" s="17" t="s">
        <v>7</v>
      </c>
      <c r="F16" s="17"/>
      <c r="G16" s="17"/>
      <c r="H16" s="18">
        <v>1.5</v>
      </c>
    </row>
    <row r="17" spans="2:10" x14ac:dyDescent="0.45">
      <c r="C17" s="19"/>
      <c r="D17" s="5"/>
      <c r="E17" s="5" t="s">
        <v>8</v>
      </c>
      <c r="F17" s="5"/>
      <c r="G17" s="5"/>
      <c r="H17" s="20">
        <v>0.05</v>
      </c>
    </row>
    <row r="18" spans="2:10" x14ac:dyDescent="0.45">
      <c r="C18" s="19"/>
      <c r="D18" s="5"/>
      <c r="E18" s="5" t="s">
        <v>9</v>
      </c>
      <c r="F18" s="5"/>
      <c r="G18" s="5"/>
      <c r="H18" s="20">
        <v>0.02</v>
      </c>
    </row>
    <row r="19" spans="2:10" x14ac:dyDescent="0.45">
      <c r="C19" s="19"/>
      <c r="D19" s="5"/>
      <c r="E19" s="5"/>
      <c r="F19" s="5"/>
      <c r="G19" s="5"/>
      <c r="H19" s="21"/>
    </row>
    <row r="20" spans="2:10" ht="14.65" thickBot="1" x14ac:dyDescent="0.5">
      <c r="C20" s="22"/>
      <c r="D20" s="23"/>
      <c r="E20" s="23" t="s">
        <v>10</v>
      </c>
      <c r="F20" s="23"/>
      <c r="G20" s="23"/>
      <c r="H20" s="24">
        <f>H18+H16*H17</f>
        <v>9.5000000000000015E-2</v>
      </c>
    </row>
    <row r="21" spans="2:10" ht="14.65" thickBot="1" x14ac:dyDescent="0.5"/>
    <row r="22" spans="2:10" x14ac:dyDescent="0.45">
      <c r="C22" s="16" t="s">
        <v>11</v>
      </c>
      <c r="D22" s="17"/>
      <c r="E22" s="17" t="s">
        <v>12</v>
      </c>
      <c r="F22" s="17"/>
      <c r="G22" s="17"/>
      <c r="H22" s="18">
        <f>8%*100</f>
        <v>8</v>
      </c>
    </row>
    <row r="23" spans="2:10" x14ac:dyDescent="0.45">
      <c r="C23" s="19"/>
      <c r="D23" s="5"/>
      <c r="E23" s="5" t="s">
        <v>13</v>
      </c>
      <c r="F23" s="5"/>
      <c r="G23" s="5"/>
      <c r="H23" s="21">
        <v>90</v>
      </c>
    </row>
    <row r="24" spans="2:10" x14ac:dyDescent="0.45">
      <c r="C24" s="19"/>
      <c r="D24" s="5"/>
      <c r="E24" s="5"/>
      <c r="F24" s="5"/>
      <c r="G24" s="5"/>
      <c r="H24" s="21"/>
    </row>
    <row r="25" spans="2:10" ht="14.65" thickBot="1" x14ac:dyDescent="0.5">
      <c r="C25" s="22"/>
      <c r="D25" s="23"/>
      <c r="E25" s="23" t="s">
        <v>14</v>
      </c>
      <c r="F25" s="23"/>
      <c r="G25" s="23"/>
      <c r="H25" s="25">
        <f>H22/H23</f>
        <v>8.8888888888888892E-2</v>
      </c>
    </row>
    <row r="26" spans="2:10" ht="14.65" thickBot="1" x14ac:dyDescent="0.5"/>
    <row r="27" spans="2:10" x14ac:dyDescent="0.45">
      <c r="C27" s="16"/>
      <c r="D27" s="17"/>
      <c r="E27" s="17"/>
      <c r="F27" s="17"/>
      <c r="G27" s="17"/>
      <c r="H27" s="18"/>
    </row>
    <row r="28" spans="2:10" x14ac:dyDescent="0.45">
      <c r="C28" s="19" t="s">
        <v>15</v>
      </c>
      <c r="D28" s="5"/>
      <c r="E28" s="5"/>
      <c r="F28" s="5"/>
      <c r="G28" s="5"/>
      <c r="H28" s="26">
        <f>(3.5*2)%</f>
        <v>7.0000000000000007E-2</v>
      </c>
    </row>
    <row r="29" spans="2:10" ht="14.65" thickBot="1" x14ac:dyDescent="0.5">
      <c r="C29" s="22" t="s">
        <v>26</v>
      </c>
      <c r="D29" s="23"/>
      <c r="E29" s="23"/>
      <c r="F29" s="23"/>
      <c r="G29" s="23"/>
      <c r="H29" s="40">
        <f>H28*(1-0.4)</f>
        <v>4.2000000000000003E-2</v>
      </c>
    </row>
    <row r="31" spans="2:10" ht="14.65" thickBot="1" x14ac:dyDescent="0.5">
      <c r="B31" s="1" t="s">
        <v>1</v>
      </c>
    </row>
    <row r="32" spans="2:10" x14ac:dyDescent="0.45">
      <c r="C32" t="s">
        <v>21</v>
      </c>
      <c r="E32" s="16" t="s">
        <v>22</v>
      </c>
      <c r="F32" s="17"/>
      <c r="G32" s="17"/>
      <c r="H32" s="17">
        <v>10000</v>
      </c>
      <c r="I32" s="17"/>
      <c r="J32" s="18"/>
    </row>
    <row r="33" spans="3:11" x14ac:dyDescent="0.45">
      <c r="E33" s="19" t="s">
        <v>90</v>
      </c>
      <c r="F33" s="5"/>
      <c r="G33" s="5"/>
      <c r="H33" s="5">
        <f>1000*0.9</f>
        <v>900</v>
      </c>
      <c r="I33" s="5"/>
      <c r="J33" s="21"/>
    </row>
    <row r="34" spans="3:11" x14ac:dyDescent="0.45">
      <c r="E34" s="19"/>
      <c r="F34" s="5"/>
      <c r="G34" s="5"/>
      <c r="H34" s="5"/>
      <c r="I34" s="5"/>
      <c r="J34" s="21" t="s">
        <v>24</v>
      </c>
    </row>
    <row r="35" spans="3:11" ht="14.65" thickBot="1" x14ac:dyDescent="0.5">
      <c r="E35" s="22" t="s">
        <v>19</v>
      </c>
      <c r="F35" s="23"/>
      <c r="G35" s="23"/>
      <c r="H35" s="23">
        <f>H32*H33</f>
        <v>9000000</v>
      </c>
      <c r="I35" s="23"/>
      <c r="J35" s="28">
        <f>H35/H$48</f>
        <v>0.18633540372670807</v>
      </c>
    </row>
    <row r="36" spans="3:11" ht="14.65" thickBot="1" x14ac:dyDescent="0.5">
      <c r="J36" s="3"/>
    </row>
    <row r="37" spans="3:11" x14ac:dyDescent="0.45">
      <c r="C37" t="s">
        <v>16</v>
      </c>
      <c r="E37" s="16" t="s">
        <v>17</v>
      </c>
      <c r="F37" s="17"/>
      <c r="G37" s="17"/>
      <c r="H37" s="17">
        <v>500000</v>
      </c>
      <c r="I37" s="17"/>
      <c r="J37" s="29"/>
    </row>
    <row r="38" spans="3:11" x14ac:dyDescent="0.45">
      <c r="E38" s="19" t="s">
        <v>18</v>
      </c>
      <c r="F38" s="5"/>
      <c r="G38" s="5"/>
      <c r="H38" s="5">
        <v>75</v>
      </c>
      <c r="I38" s="5"/>
      <c r="J38" s="30"/>
    </row>
    <row r="39" spans="3:11" x14ac:dyDescent="0.45">
      <c r="E39" s="19"/>
      <c r="F39" s="5"/>
      <c r="G39" s="5"/>
      <c r="H39" s="5"/>
      <c r="I39" s="5"/>
      <c r="J39" s="30" t="s">
        <v>24</v>
      </c>
    </row>
    <row r="40" spans="3:11" ht="14.65" thickBot="1" x14ac:dyDescent="0.5">
      <c r="E40" s="22" t="s">
        <v>19</v>
      </c>
      <c r="F40" s="23"/>
      <c r="G40" s="23"/>
      <c r="H40" s="23">
        <f>H37*H38</f>
        <v>37500000</v>
      </c>
      <c r="I40" s="23"/>
      <c r="J40" s="28">
        <f>H40/H$48</f>
        <v>0.77639751552795033</v>
      </c>
    </row>
    <row r="41" spans="3:11" ht="14.65" thickBot="1" x14ac:dyDescent="0.5">
      <c r="J41" s="3"/>
    </row>
    <row r="42" spans="3:11" x14ac:dyDescent="0.45">
      <c r="C42" t="s">
        <v>20</v>
      </c>
      <c r="E42" s="16" t="s">
        <v>17</v>
      </c>
      <c r="F42" s="17"/>
      <c r="G42" s="17"/>
      <c r="H42" s="17">
        <v>20000</v>
      </c>
      <c r="I42" s="17"/>
      <c r="J42" s="29"/>
    </row>
    <row r="43" spans="3:11" x14ac:dyDescent="0.45">
      <c r="E43" s="19" t="s">
        <v>18</v>
      </c>
      <c r="F43" s="5"/>
      <c r="G43" s="5"/>
      <c r="H43" s="5">
        <v>90</v>
      </c>
      <c r="I43" s="5"/>
      <c r="J43" s="30"/>
    </row>
    <row r="44" spans="3:11" x14ac:dyDescent="0.45">
      <c r="E44" s="19"/>
      <c r="F44" s="5"/>
      <c r="G44" s="5"/>
      <c r="H44" s="5"/>
      <c r="I44" s="5"/>
      <c r="J44" s="30" t="s">
        <v>24</v>
      </c>
    </row>
    <row r="45" spans="3:11" ht="14.65" thickBot="1" x14ac:dyDescent="0.5">
      <c r="E45" s="22" t="s">
        <v>19</v>
      </c>
      <c r="F45" s="23"/>
      <c r="G45" s="23"/>
      <c r="H45" s="23">
        <f>H42*H43</f>
        <v>1800000</v>
      </c>
      <c r="I45" s="23"/>
      <c r="J45" s="28">
        <f>H45/H$48</f>
        <v>3.7267080745341616E-2</v>
      </c>
    </row>
    <row r="46" spans="3:11" ht="14.65" thickBot="1" x14ac:dyDescent="0.5">
      <c r="J46" s="3"/>
    </row>
    <row r="47" spans="3:11" x14ac:dyDescent="0.45">
      <c r="E47" s="16"/>
      <c r="F47" s="17"/>
      <c r="G47" s="17"/>
      <c r="H47" s="17"/>
      <c r="I47" s="17"/>
      <c r="J47" s="31" t="s">
        <v>25</v>
      </c>
      <c r="K47" s="18"/>
    </row>
    <row r="48" spans="3:11" ht="14.65" thickBot="1" x14ac:dyDescent="0.5">
      <c r="C48" t="s">
        <v>23</v>
      </c>
      <c r="E48" s="22"/>
      <c r="F48" s="23"/>
      <c r="G48" s="23"/>
      <c r="H48" s="23">
        <f>H35+H40+H45</f>
        <v>48300000</v>
      </c>
      <c r="I48" s="23"/>
      <c r="J48" s="32">
        <f>J35+J40+J45</f>
        <v>1</v>
      </c>
      <c r="K48" s="27"/>
    </row>
    <row r="50" spans="2:6" ht="14.65" thickBot="1" x14ac:dyDescent="0.5"/>
    <row r="51" spans="2:6" ht="14.65" thickBot="1" x14ac:dyDescent="0.5">
      <c r="B51" s="1" t="s">
        <v>2</v>
      </c>
      <c r="C51" t="s">
        <v>27</v>
      </c>
      <c r="E51" s="33">
        <f>H29*J35+H20*J40+H25*J45</f>
        <v>8.4896480331262944E-2</v>
      </c>
      <c r="F51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85"/>
  <sheetViews>
    <sheetView topLeftCell="A73" workbookViewId="0">
      <selection activeCell="M30" sqref="M30"/>
    </sheetView>
  </sheetViews>
  <sheetFormatPr defaultRowHeight="14.25" x14ac:dyDescent="0.45"/>
  <cols>
    <col min="3" max="3" width="16" customWidth="1"/>
    <col min="4" max="4" width="14.86328125" customWidth="1"/>
    <col min="5" max="5" width="15.86328125" customWidth="1"/>
  </cols>
  <sheetData>
    <row r="2" spans="2:5" x14ac:dyDescent="0.45">
      <c r="B2" t="s">
        <v>67</v>
      </c>
    </row>
    <row r="3" spans="2:5" x14ac:dyDescent="0.45">
      <c r="B3" t="s">
        <v>68</v>
      </c>
    </row>
    <row r="5" spans="2:5" x14ac:dyDescent="0.45">
      <c r="B5" t="s">
        <v>60</v>
      </c>
    </row>
    <row r="6" spans="2:5" x14ac:dyDescent="0.45">
      <c r="B6" t="s">
        <v>61</v>
      </c>
    </row>
    <row r="8" spans="2:5" x14ac:dyDescent="0.45">
      <c r="B8" t="s">
        <v>62</v>
      </c>
    </row>
    <row r="9" spans="2:5" x14ac:dyDescent="0.45">
      <c r="B9" t="s">
        <v>63</v>
      </c>
    </row>
    <row r="10" spans="2:5" x14ac:dyDescent="0.45">
      <c r="B10" t="s">
        <v>64</v>
      </c>
    </row>
    <row r="11" spans="2:5" x14ac:dyDescent="0.45">
      <c r="B11" t="s">
        <v>65</v>
      </c>
    </row>
    <row r="12" spans="2:5" x14ac:dyDescent="0.45">
      <c r="B12" t="s">
        <v>66</v>
      </c>
    </row>
    <row r="15" spans="2:5" ht="14.65" thickBot="1" x14ac:dyDescent="0.5">
      <c r="B15" s="1" t="s">
        <v>0</v>
      </c>
    </row>
    <row r="16" spans="2:5" ht="14.65" thickBot="1" x14ac:dyDescent="0.5">
      <c r="C16" s="6"/>
      <c r="D16" s="7" t="s">
        <v>93</v>
      </c>
      <c r="E16" s="7" t="s">
        <v>94</v>
      </c>
    </row>
    <row r="17" spans="3:6" ht="14.65" thickBot="1" x14ac:dyDescent="0.5">
      <c r="C17" s="8" t="s">
        <v>28</v>
      </c>
      <c r="D17" s="10">
        <v>3000</v>
      </c>
      <c r="E17" s="10">
        <f>D17</f>
        <v>3000</v>
      </c>
    </row>
    <row r="18" spans="3:6" ht="28.15" thickBot="1" x14ac:dyDescent="0.5">
      <c r="C18" s="8" t="s">
        <v>29</v>
      </c>
      <c r="D18" s="11">
        <v>0</v>
      </c>
      <c r="E18" s="11">
        <f>0.08*2000</f>
        <v>160</v>
      </c>
    </row>
    <row r="19" spans="3:6" ht="14.65" thickBot="1" x14ac:dyDescent="0.5">
      <c r="C19" s="8" t="s">
        <v>30</v>
      </c>
      <c r="D19" s="10">
        <f>D17-D18</f>
        <v>3000</v>
      </c>
      <c r="E19" s="10">
        <f>E17-E18</f>
        <v>2840</v>
      </c>
    </row>
    <row r="20" spans="3:6" ht="14.65" thickBot="1" x14ac:dyDescent="0.5">
      <c r="C20" s="8" t="s">
        <v>33</v>
      </c>
      <c r="D20" s="11">
        <f>D19*0.4</f>
        <v>1200</v>
      </c>
      <c r="E20" s="11">
        <f>E19*0.4</f>
        <v>1136</v>
      </c>
    </row>
    <row r="21" spans="3:6" x14ac:dyDescent="0.45">
      <c r="C21" s="12" t="s">
        <v>31</v>
      </c>
      <c r="D21" s="42">
        <f>D19-D20</f>
        <v>1800</v>
      </c>
      <c r="E21" s="42">
        <f>E19-E20</f>
        <v>1704</v>
      </c>
    </row>
    <row r="22" spans="3:6" ht="28.15" thickBot="1" x14ac:dyDescent="0.5">
      <c r="C22" s="13" t="s">
        <v>32</v>
      </c>
      <c r="D22" s="43"/>
      <c r="E22" s="43"/>
    </row>
    <row r="25" spans="3:6" x14ac:dyDescent="0.45">
      <c r="D25" s="14" t="str">
        <f>D16</f>
        <v>Firm No Debt</v>
      </c>
      <c r="E25" s="14" t="str">
        <f>E16</f>
        <v>Firm High Debt</v>
      </c>
    </row>
    <row r="27" spans="3:6" x14ac:dyDescent="0.45">
      <c r="C27" t="s">
        <v>34</v>
      </c>
      <c r="D27" s="9">
        <f>D21</f>
        <v>1800</v>
      </c>
      <c r="E27" s="9">
        <f>E21</f>
        <v>1704</v>
      </c>
    </row>
    <row r="28" spans="3:6" x14ac:dyDescent="0.45">
      <c r="C28" t="s">
        <v>35</v>
      </c>
      <c r="D28">
        <v>0</v>
      </c>
      <c r="E28">
        <f>E18</f>
        <v>160</v>
      </c>
    </row>
    <row r="30" spans="3:6" x14ac:dyDescent="0.45">
      <c r="C30" t="s">
        <v>36</v>
      </c>
      <c r="D30" s="9">
        <f>D27+D28</f>
        <v>1800</v>
      </c>
      <c r="E30" s="9">
        <f>E27+E28</f>
        <v>1864</v>
      </c>
      <c r="F30" t="s">
        <v>37</v>
      </c>
    </row>
    <row r="32" spans="3:6" x14ac:dyDescent="0.45">
      <c r="C32" t="s">
        <v>36</v>
      </c>
      <c r="D32" s="9">
        <f>D17-D20</f>
        <v>1800</v>
      </c>
      <c r="E32" s="9">
        <f>E17-E20</f>
        <v>1864</v>
      </c>
      <c r="F32" t="s">
        <v>38</v>
      </c>
    </row>
    <row r="35" spans="2:5" x14ac:dyDescent="0.45">
      <c r="B35" s="1" t="s">
        <v>1</v>
      </c>
    </row>
    <row r="37" spans="2:5" x14ac:dyDescent="0.45">
      <c r="C37" t="s">
        <v>39</v>
      </c>
    </row>
    <row r="39" spans="2:5" x14ac:dyDescent="0.45">
      <c r="D39" t="s">
        <v>40</v>
      </c>
    </row>
    <row r="40" spans="2:5" x14ac:dyDescent="0.45">
      <c r="D40" s="2" t="s">
        <v>5</v>
      </c>
      <c r="E40">
        <f>2000*0.08*0.4</f>
        <v>64</v>
      </c>
    </row>
    <row r="42" spans="2:5" x14ac:dyDescent="0.45">
      <c r="B42" s="1" t="s">
        <v>2</v>
      </c>
    </row>
    <row r="43" spans="2:5" x14ac:dyDescent="0.45">
      <c r="C43" t="s">
        <v>95</v>
      </c>
    </row>
    <row r="44" spans="2:5" x14ac:dyDescent="0.45">
      <c r="C44" s="2" t="s">
        <v>5</v>
      </c>
      <c r="D44">
        <f>3000*(1-0.4)/0.1</f>
        <v>18000</v>
      </c>
    </row>
    <row r="46" spans="2:5" x14ac:dyDescent="0.45">
      <c r="C46" t="s">
        <v>96</v>
      </c>
    </row>
    <row r="47" spans="2:5" x14ac:dyDescent="0.45">
      <c r="C47" s="2" t="s">
        <v>5</v>
      </c>
      <c r="D47">
        <f>D44+2000*0.4</f>
        <v>18800</v>
      </c>
    </row>
    <row r="50" spans="2:4" x14ac:dyDescent="0.45">
      <c r="B50" s="1" t="s">
        <v>3</v>
      </c>
    </row>
    <row r="51" spans="2:4" x14ac:dyDescent="0.45">
      <c r="C51" t="s">
        <v>97</v>
      </c>
      <c r="D51">
        <f>D47</f>
        <v>18800</v>
      </c>
    </row>
    <row r="52" spans="2:4" x14ac:dyDescent="0.45">
      <c r="C52" t="s">
        <v>98</v>
      </c>
      <c r="D52">
        <v>2000</v>
      </c>
    </row>
    <row r="53" spans="2:4" x14ac:dyDescent="0.45">
      <c r="C53" t="s">
        <v>99</v>
      </c>
      <c r="D53">
        <f>D51-D52</f>
        <v>16800</v>
      </c>
    </row>
    <row r="59" spans="2:4" x14ac:dyDescent="0.45">
      <c r="C59" t="s">
        <v>41</v>
      </c>
      <c r="D59" s="4">
        <v>0.1</v>
      </c>
    </row>
    <row r="60" spans="2:4" x14ac:dyDescent="0.45">
      <c r="C60" t="s">
        <v>42</v>
      </c>
      <c r="D60" s="4">
        <v>0.08</v>
      </c>
    </row>
    <row r="61" spans="2:4" x14ac:dyDescent="0.45">
      <c r="C61" t="s">
        <v>43</v>
      </c>
      <c r="D61">
        <f>D52/D53</f>
        <v>0.11904761904761904</v>
      </c>
    </row>
    <row r="62" spans="2:4" x14ac:dyDescent="0.45">
      <c r="C62" t="s">
        <v>44</v>
      </c>
      <c r="D62" s="4">
        <v>0.4</v>
      </c>
    </row>
    <row r="64" spans="2:4" x14ac:dyDescent="0.45">
      <c r="C64" t="s">
        <v>45</v>
      </c>
      <c r="D64" s="15">
        <f>D59+(D59-D60)*D61*(1-D62)</f>
        <v>0.10142857142857144</v>
      </c>
    </row>
    <row r="67" spans="2:4" x14ac:dyDescent="0.45">
      <c r="B67" s="1" t="s">
        <v>4</v>
      </c>
      <c r="C67" s="41"/>
    </row>
    <row r="71" spans="2:4" x14ac:dyDescent="0.45">
      <c r="C71" t="s">
        <v>46</v>
      </c>
      <c r="D71">
        <f>D53/D51</f>
        <v>0.8936170212765957</v>
      </c>
    </row>
    <row r="72" spans="2:4" x14ac:dyDescent="0.45">
      <c r="C72" t="s">
        <v>47</v>
      </c>
      <c r="D72">
        <f>D52/D51</f>
        <v>0.10638297872340426</v>
      </c>
    </row>
    <row r="74" spans="2:4" x14ac:dyDescent="0.45">
      <c r="C74" t="s">
        <v>48</v>
      </c>
      <c r="D74" s="15">
        <f>D71*D64+D72*D60*(1-D62)</f>
        <v>9.5744680851063829E-2</v>
      </c>
    </row>
    <row r="77" spans="2:4" x14ac:dyDescent="0.45">
      <c r="C77" t="s">
        <v>49</v>
      </c>
    </row>
    <row r="79" spans="2:4" x14ac:dyDescent="0.45">
      <c r="C79" t="s">
        <v>50</v>
      </c>
    </row>
    <row r="81" spans="3:4" x14ac:dyDescent="0.45">
      <c r="C81" t="s">
        <v>51</v>
      </c>
      <c r="D81">
        <f>D51</f>
        <v>18800</v>
      </c>
    </row>
    <row r="82" spans="3:4" x14ac:dyDescent="0.45">
      <c r="C82" t="s">
        <v>52</v>
      </c>
      <c r="D82" s="9">
        <f>D17</f>
        <v>3000</v>
      </c>
    </row>
    <row r="83" spans="3:4" x14ac:dyDescent="0.45">
      <c r="C83" t="s">
        <v>53</v>
      </c>
      <c r="D83" s="4">
        <f>D62</f>
        <v>0.4</v>
      </c>
    </row>
    <row r="85" spans="3:4" x14ac:dyDescent="0.45">
      <c r="C85" t="s">
        <v>54</v>
      </c>
      <c r="D85" s="15">
        <f>D82*(1-D83)/D81</f>
        <v>9.5744680851063829E-2</v>
      </c>
    </row>
  </sheetData>
  <mergeCells count="2"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34"/>
  <sheetViews>
    <sheetView topLeftCell="A25" workbookViewId="0">
      <selection activeCell="J26" sqref="J26"/>
    </sheetView>
  </sheetViews>
  <sheetFormatPr defaultRowHeight="14.25" x14ac:dyDescent="0.45"/>
  <cols>
    <col min="5" max="5" width="13" customWidth="1"/>
  </cols>
  <sheetData>
    <row r="2" spans="2:6" x14ac:dyDescent="0.45">
      <c r="B2" t="s">
        <v>78</v>
      </c>
    </row>
    <row r="3" spans="2:6" x14ac:dyDescent="0.45">
      <c r="B3" t="s">
        <v>79</v>
      </c>
    </row>
    <row r="5" spans="2:6" x14ac:dyDescent="0.45">
      <c r="B5" t="s">
        <v>77</v>
      </c>
    </row>
    <row r="6" spans="2:6" x14ac:dyDescent="0.45">
      <c r="B6" t="s">
        <v>81</v>
      </c>
    </row>
    <row r="7" spans="2:6" x14ac:dyDescent="0.45">
      <c r="B7" t="s">
        <v>80</v>
      </c>
    </row>
    <row r="10" spans="2:6" x14ac:dyDescent="0.45">
      <c r="B10" s="1" t="s">
        <v>0</v>
      </c>
    </row>
    <row r="11" spans="2:6" x14ac:dyDescent="0.45">
      <c r="C11" t="s">
        <v>69</v>
      </c>
      <c r="F11">
        <v>1500000</v>
      </c>
    </row>
    <row r="12" spans="2:6" x14ac:dyDescent="0.45">
      <c r="C12" t="s">
        <v>70</v>
      </c>
      <c r="F12">
        <v>22000000</v>
      </c>
    </row>
    <row r="14" spans="2:6" x14ac:dyDescent="0.45">
      <c r="C14" t="s">
        <v>71</v>
      </c>
      <c r="F14">
        <f>F11+F12</f>
        <v>23500000</v>
      </c>
    </row>
    <row r="16" spans="2:6" x14ac:dyDescent="0.45">
      <c r="C16" t="s">
        <v>72</v>
      </c>
      <c r="F16">
        <v>800000</v>
      </c>
    </row>
    <row r="18" spans="2:6" x14ac:dyDescent="0.45">
      <c r="C18" t="s">
        <v>73</v>
      </c>
      <c r="F18">
        <f>F14/F16</f>
        <v>29.375</v>
      </c>
    </row>
    <row r="21" spans="2:6" x14ac:dyDescent="0.45">
      <c r="B21" s="1" t="s">
        <v>1</v>
      </c>
    </row>
    <row r="23" spans="2:6" x14ac:dyDescent="0.45">
      <c r="C23" t="s">
        <v>100</v>
      </c>
    </row>
    <row r="25" spans="2:6" x14ac:dyDescent="0.45">
      <c r="C25" t="s">
        <v>74</v>
      </c>
      <c r="F25">
        <v>0.6</v>
      </c>
    </row>
    <row r="26" spans="2:6" x14ac:dyDescent="0.45">
      <c r="C26" t="s">
        <v>75</v>
      </c>
      <c r="F26">
        <f>F11*F25/F16</f>
        <v>1.125</v>
      </c>
    </row>
    <row r="28" spans="2:6" x14ac:dyDescent="0.45">
      <c r="C28" t="s">
        <v>101</v>
      </c>
      <c r="F28">
        <v>2000</v>
      </c>
    </row>
    <row r="29" spans="2:6" x14ac:dyDescent="0.45">
      <c r="C29" t="s">
        <v>102</v>
      </c>
    </row>
    <row r="30" spans="2:6" x14ac:dyDescent="0.45">
      <c r="E30" s="2" t="s">
        <v>5</v>
      </c>
      <c r="F30">
        <f>F28*F26</f>
        <v>2250</v>
      </c>
    </row>
    <row r="32" spans="2:6" x14ac:dyDescent="0.45">
      <c r="C32" t="s">
        <v>76</v>
      </c>
      <c r="F32">
        <f>F18-F26</f>
        <v>28.25</v>
      </c>
    </row>
    <row r="34" spans="3:6" x14ac:dyDescent="0.45">
      <c r="C34" t="s">
        <v>103</v>
      </c>
      <c r="F34" s="39">
        <f>F30/F32</f>
        <v>79.646017699115049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MCQ</vt:lpstr>
      <vt:lpstr>Cost Capital</vt:lpstr>
      <vt:lpstr>Cap Structure</vt:lpstr>
      <vt:lpstr>Dividend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2015-02-19T23:47:05Z</dcterms:created>
  <dcterms:modified xsi:type="dcterms:W3CDTF">2017-09-23T18:00:16Z</dcterms:modified>
</cp:coreProperties>
</file>