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ornel1993\Documents\"/>
    </mc:Choice>
  </mc:AlternateContent>
  <bookViews>
    <workbookView xWindow="0" yWindow="0" windowWidth="16815" windowHeight="7650"/>
  </bookViews>
  <sheets>
    <sheet name="Mean " sheetId="1" r:id="rId1"/>
    <sheet name="Median" sheetId="7" r:id="rId2"/>
    <sheet name="Lower &amp; Upper Quartile &amp; IQR" sheetId="4" r:id="rId3"/>
    <sheet name="Standard Deviation" sheetId="3" r:id="rId4"/>
    <sheet name="Coefficients &amp; Skewness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4" l="1"/>
  <c r="B19" i="4"/>
  <c r="B26" i="4"/>
  <c r="D26" i="4" l="1"/>
  <c r="I12" i="7" l="1"/>
  <c r="B16" i="6"/>
  <c r="B12" i="3"/>
  <c r="J5" i="7"/>
  <c r="C16" i="6" l="1"/>
  <c r="D16" i="6"/>
  <c r="E16" i="6"/>
  <c r="F16" i="6"/>
  <c r="G16" i="6"/>
  <c r="C24" i="4"/>
  <c r="C26" i="4"/>
  <c r="E26" i="4"/>
  <c r="F26" i="4"/>
  <c r="G26" i="4"/>
  <c r="G24" i="4"/>
  <c r="F24" i="4"/>
  <c r="E24" i="4"/>
  <c r="D24" i="4"/>
  <c r="B24" i="4"/>
  <c r="B22" i="4"/>
  <c r="B15" i="4"/>
  <c r="C23" i="4"/>
  <c r="D23" i="4"/>
  <c r="E23" i="4"/>
  <c r="F23" i="4"/>
  <c r="G23" i="4"/>
  <c r="B23" i="4"/>
  <c r="C19" i="4"/>
  <c r="D19" i="4"/>
  <c r="E19" i="4"/>
  <c r="F19" i="4"/>
  <c r="G19" i="4"/>
  <c r="G20" i="4"/>
  <c r="F20" i="4"/>
  <c r="E20" i="4"/>
  <c r="D20" i="4"/>
  <c r="C20" i="4"/>
  <c r="B18" i="4"/>
  <c r="A28" i="3"/>
  <c r="G15" i="4"/>
  <c r="F15" i="4"/>
  <c r="E15" i="4"/>
  <c r="D15" i="4"/>
  <c r="C15" i="4"/>
  <c r="G12" i="4"/>
  <c r="G16" i="4" s="1"/>
  <c r="F12" i="4"/>
  <c r="F16" i="4" s="1"/>
  <c r="Q12" i="4" s="1"/>
  <c r="E12" i="4"/>
  <c r="E16" i="4" s="1"/>
  <c r="D12" i="4"/>
  <c r="D16" i="4" s="1"/>
  <c r="M12" i="4" s="1"/>
  <c r="C12" i="4"/>
  <c r="C16" i="4" s="1"/>
  <c r="B12" i="4"/>
  <c r="B16" i="4" s="1"/>
  <c r="I12" i="4" s="1"/>
  <c r="J5" i="4"/>
  <c r="J6" i="4" s="1"/>
  <c r="J7" i="4" s="1"/>
  <c r="J8" i="4" s="1"/>
  <c r="J9" i="4" s="1"/>
  <c r="J10" i="4" s="1"/>
  <c r="T4" i="4"/>
  <c r="T5" i="4" s="1"/>
  <c r="T6" i="4" s="1"/>
  <c r="T7" i="4" s="1"/>
  <c r="T8" i="4" s="1"/>
  <c r="T9" i="4" s="1"/>
  <c r="T10" i="4" s="1"/>
  <c r="R4" i="4"/>
  <c r="R5" i="4" s="1"/>
  <c r="R6" i="4" s="1"/>
  <c r="R7" i="4" s="1"/>
  <c r="R8" i="4" s="1"/>
  <c r="R9" i="4" s="1"/>
  <c r="R10" i="4" s="1"/>
  <c r="P4" i="4"/>
  <c r="P5" i="4" s="1"/>
  <c r="P6" i="4" s="1"/>
  <c r="P7" i="4" s="1"/>
  <c r="P8" i="4" s="1"/>
  <c r="P9" i="4" s="1"/>
  <c r="P10" i="4" s="1"/>
  <c r="N4" i="4"/>
  <c r="N5" i="4" s="1"/>
  <c r="N6" i="4" s="1"/>
  <c r="N7" i="4" s="1"/>
  <c r="N8" i="4" s="1"/>
  <c r="N9" i="4" s="1"/>
  <c r="N10" i="4" s="1"/>
  <c r="L4" i="4"/>
  <c r="L5" i="4" s="1"/>
  <c r="L6" i="4" s="1"/>
  <c r="L7" i="4" s="1"/>
  <c r="L8" i="4" s="1"/>
  <c r="L9" i="4" s="1"/>
  <c r="L10" i="4" s="1"/>
  <c r="F34" i="3"/>
  <c r="B34" i="3"/>
  <c r="A34" i="3"/>
  <c r="G34" i="3" s="1"/>
  <c r="A33" i="3"/>
  <c r="F33" i="3" s="1"/>
  <c r="A32" i="3"/>
  <c r="G32" i="3" s="1"/>
  <c r="A31" i="3"/>
  <c r="F31" i="3" s="1"/>
  <c r="F30" i="3"/>
  <c r="B30" i="3"/>
  <c r="A30" i="3"/>
  <c r="G30" i="3" s="1"/>
  <c r="A29" i="3"/>
  <c r="F29" i="3" s="1"/>
  <c r="G28" i="3"/>
  <c r="G22" i="3"/>
  <c r="F22" i="3"/>
  <c r="E22" i="3"/>
  <c r="D22" i="3"/>
  <c r="C22" i="3"/>
  <c r="B22" i="3"/>
  <c r="G21" i="3"/>
  <c r="F21" i="3"/>
  <c r="E21" i="3"/>
  <c r="D21" i="3"/>
  <c r="C21" i="3"/>
  <c r="B21" i="3"/>
  <c r="G20" i="3"/>
  <c r="F20" i="3"/>
  <c r="E20" i="3"/>
  <c r="D20" i="3"/>
  <c r="C20" i="3"/>
  <c r="B20" i="3"/>
  <c r="G19" i="3"/>
  <c r="F19" i="3"/>
  <c r="E19" i="3"/>
  <c r="D19" i="3"/>
  <c r="C19" i="3"/>
  <c r="B19" i="3"/>
  <c r="G18" i="3"/>
  <c r="F18" i="3"/>
  <c r="E18" i="3"/>
  <c r="D18" i="3"/>
  <c r="C18" i="3"/>
  <c r="B18" i="3"/>
  <c r="G17" i="3"/>
  <c r="F17" i="3"/>
  <c r="E17" i="3"/>
  <c r="D17" i="3"/>
  <c r="C17" i="3"/>
  <c r="B17" i="3"/>
  <c r="G16" i="3"/>
  <c r="G24" i="3" s="1"/>
  <c r="F16" i="3"/>
  <c r="F24" i="3" s="1"/>
  <c r="E16" i="3"/>
  <c r="E24" i="3" s="1"/>
  <c r="D16" i="3"/>
  <c r="D24" i="3" s="1"/>
  <c r="C16" i="3"/>
  <c r="C24" i="3" s="1"/>
  <c r="B16" i="3"/>
  <c r="B24" i="3" s="1"/>
  <c r="G12" i="3"/>
  <c r="F12" i="3"/>
  <c r="E12" i="3"/>
  <c r="D12" i="3"/>
  <c r="C12" i="3"/>
  <c r="B16" i="7"/>
  <c r="B12" i="1"/>
  <c r="C22" i="1"/>
  <c r="D22" i="1"/>
  <c r="E22" i="1"/>
  <c r="F22" i="1"/>
  <c r="G22" i="1"/>
  <c r="B22" i="1"/>
  <c r="C21" i="1"/>
  <c r="D21" i="1"/>
  <c r="E21" i="1"/>
  <c r="F21" i="1"/>
  <c r="G21" i="1"/>
  <c r="B21" i="1"/>
  <c r="C20" i="1"/>
  <c r="D20" i="1"/>
  <c r="E20" i="1"/>
  <c r="F20" i="1"/>
  <c r="G20" i="1"/>
  <c r="B20" i="1"/>
  <c r="C19" i="1"/>
  <c r="D19" i="1"/>
  <c r="E19" i="1"/>
  <c r="F19" i="1"/>
  <c r="G19" i="1"/>
  <c r="B19" i="1"/>
  <c r="C18" i="1"/>
  <c r="D18" i="1"/>
  <c r="E18" i="1"/>
  <c r="F18" i="1"/>
  <c r="G18" i="1"/>
  <c r="B18" i="1"/>
  <c r="C17" i="1"/>
  <c r="D17" i="1"/>
  <c r="E17" i="1"/>
  <c r="F17" i="1"/>
  <c r="G17" i="1"/>
  <c r="B17" i="1"/>
  <c r="E16" i="1"/>
  <c r="E24" i="1" s="1"/>
  <c r="D16" i="1"/>
  <c r="D24" i="1" s="1"/>
  <c r="C16" i="1"/>
  <c r="C24" i="1" s="1"/>
  <c r="F16" i="1"/>
  <c r="F24" i="1" s="1"/>
  <c r="G16" i="1"/>
  <c r="G24" i="1" s="1"/>
  <c r="B16" i="1"/>
  <c r="B24" i="1" s="1"/>
  <c r="K12" i="4" l="1"/>
  <c r="O12" i="4"/>
  <c r="S12" i="4"/>
  <c r="D28" i="3"/>
  <c r="D32" i="3"/>
  <c r="B28" i="3"/>
  <c r="F28" i="3"/>
  <c r="F36" i="3" s="1"/>
  <c r="D30" i="3"/>
  <c r="B32" i="3"/>
  <c r="F32" i="3"/>
  <c r="D34" i="3"/>
  <c r="F38" i="3"/>
  <c r="C29" i="3"/>
  <c r="E29" i="3"/>
  <c r="G29" i="3"/>
  <c r="C31" i="3"/>
  <c r="E31" i="3"/>
  <c r="G31" i="3"/>
  <c r="C33" i="3"/>
  <c r="E33" i="3"/>
  <c r="G33" i="3"/>
  <c r="C28" i="3"/>
  <c r="E28" i="3"/>
  <c r="B29" i="3"/>
  <c r="B36" i="3" s="1"/>
  <c r="B38" i="3" s="1"/>
  <c r="D29" i="3"/>
  <c r="C30" i="3"/>
  <c r="E30" i="3"/>
  <c r="B31" i="3"/>
  <c r="D31" i="3"/>
  <c r="C32" i="3"/>
  <c r="E32" i="3"/>
  <c r="B33" i="3"/>
  <c r="D33" i="3"/>
  <c r="C34" i="3"/>
  <c r="E34" i="3"/>
  <c r="C26" i="1"/>
  <c r="B12" i="7"/>
  <c r="C12" i="7"/>
  <c r="C16" i="7" s="1"/>
  <c r="D12" i="7"/>
  <c r="D16" i="7" s="1"/>
  <c r="E12" i="7"/>
  <c r="E16" i="7" s="1"/>
  <c r="F12" i="7"/>
  <c r="F16" i="7" s="1"/>
  <c r="G12" i="7"/>
  <c r="G16" i="7" s="1"/>
  <c r="S12" i="7" s="1"/>
  <c r="G15" i="7"/>
  <c r="F15" i="7"/>
  <c r="E15" i="7"/>
  <c r="D15" i="7"/>
  <c r="C15" i="7"/>
  <c r="B15" i="7"/>
  <c r="T5" i="7"/>
  <c r="T6" i="7" s="1"/>
  <c r="T7" i="7" s="1"/>
  <c r="T8" i="7" s="1"/>
  <c r="T9" i="7" s="1"/>
  <c r="T10" i="7" s="1"/>
  <c r="T4" i="7"/>
  <c r="R4" i="7"/>
  <c r="R5" i="7" s="1"/>
  <c r="R6" i="7" s="1"/>
  <c r="R7" i="7" s="1"/>
  <c r="R8" i="7" s="1"/>
  <c r="R9" i="7" s="1"/>
  <c r="R10" i="7" s="1"/>
  <c r="P4" i="7"/>
  <c r="P5" i="7" s="1"/>
  <c r="N4" i="7"/>
  <c r="N5" i="7" s="1"/>
  <c r="N6" i="7" s="1"/>
  <c r="N7" i="7" s="1"/>
  <c r="N8" i="7" s="1"/>
  <c r="N9" i="7" s="1"/>
  <c r="N10" i="7" s="1"/>
  <c r="J6" i="7"/>
  <c r="J7" i="7" s="1"/>
  <c r="J8" i="7" s="1"/>
  <c r="J9" i="7" s="1"/>
  <c r="J10" i="7" s="1"/>
  <c r="L4" i="7"/>
  <c r="L5" i="7" s="1"/>
  <c r="L6" i="7" s="1"/>
  <c r="E12" i="1"/>
  <c r="E26" i="1" s="1"/>
  <c r="D12" i="1"/>
  <c r="D26" i="1" s="1"/>
  <c r="C12" i="1"/>
  <c r="B26" i="1"/>
  <c r="F12" i="1"/>
  <c r="F26" i="1" s="1"/>
  <c r="G12" i="1"/>
  <c r="G26" i="1" s="1"/>
  <c r="D36" i="3" l="1"/>
  <c r="D38" i="3" s="1"/>
  <c r="G36" i="3"/>
  <c r="G38" i="3" s="1"/>
  <c r="E36" i="3"/>
  <c r="E38" i="3" s="1"/>
  <c r="C36" i="3"/>
  <c r="C38" i="3" s="1"/>
  <c r="P6" i="7"/>
  <c r="P7" i="7" s="1"/>
  <c r="P8" i="7" s="1"/>
  <c r="P9" i="7" s="1"/>
  <c r="P10" i="7" s="1"/>
  <c r="O12" i="7"/>
  <c r="L7" i="7"/>
  <c r="L8" i="7" s="1"/>
  <c r="L9" i="7" s="1"/>
  <c r="L10" i="7" s="1"/>
  <c r="K12" i="7"/>
  <c r="Q12" i="7"/>
  <c r="M12" i="7"/>
</calcChain>
</file>

<file path=xl/sharedStrings.xml><?xml version="1.0" encoding="utf-8"?>
<sst xmlns="http://schemas.openxmlformats.org/spreadsheetml/2006/main" count="148" uniqueCount="51">
  <si>
    <t>Age Distribution at Marriage: UK</t>
  </si>
  <si>
    <t>Males</t>
  </si>
  <si>
    <t>Females</t>
  </si>
  <si>
    <t>21-24</t>
  </si>
  <si>
    <t>25-29</t>
  </si>
  <si>
    <t>30-34</t>
  </si>
  <si>
    <t>35-44</t>
  </si>
  <si>
    <t>45-54</t>
  </si>
  <si>
    <t>Standard Deviation</t>
  </si>
  <si>
    <t>Total</t>
  </si>
  <si>
    <t>Male 1991</t>
  </si>
  <si>
    <t>Female 1991</t>
  </si>
  <si>
    <t>Lm:</t>
  </si>
  <si>
    <t>n/2:</t>
  </si>
  <si>
    <t>Median Class:</t>
  </si>
  <si>
    <t>Median: (Lm+(n/2 - F)*i)/fm</t>
  </si>
  <si>
    <t>Total (n):</t>
  </si>
  <si>
    <t>x</t>
  </si>
  <si>
    <t xml:space="preserve">21-24 </t>
  </si>
  <si>
    <t xml:space="preserve">25-29 </t>
  </si>
  <si>
    <t xml:space="preserve">30-34 </t>
  </si>
  <si>
    <t xml:space="preserve">35-44 </t>
  </si>
  <si>
    <t xml:space="preserve">45-54 </t>
  </si>
  <si>
    <t xml:space="preserve">55 -80 </t>
  </si>
  <si>
    <t>f.x</t>
  </si>
  <si>
    <t>55-80</t>
  </si>
  <si>
    <t>Mean (Ʃfx/n):</t>
  </si>
  <si>
    <t>Cumulative Frequency (F)</t>
  </si>
  <si>
    <t>Frequency (f)</t>
  </si>
  <si>
    <t>f.x^2</t>
  </si>
  <si>
    <t>Ʃf.x^2</t>
  </si>
  <si>
    <t>Ʃf.x</t>
  </si>
  <si>
    <t>x^2</t>
  </si>
  <si>
    <t>Lower Quartile</t>
  </si>
  <si>
    <t>LQ1</t>
  </si>
  <si>
    <t>18- 20</t>
  </si>
  <si>
    <t>18-20</t>
  </si>
  <si>
    <t>Class Q1</t>
  </si>
  <si>
    <t>Upper Quartile</t>
  </si>
  <si>
    <t>LQ3</t>
  </si>
  <si>
    <t>Class Q3</t>
  </si>
  <si>
    <t>Interquartile Range</t>
  </si>
  <si>
    <t>Skewness:</t>
  </si>
  <si>
    <t>Coefficient of Variation:</t>
  </si>
  <si>
    <t>Positive</t>
  </si>
  <si>
    <t>Conclusion:</t>
  </si>
  <si>
    <t>The median age of men who got married increased from 28.03 to 30.15 and 30.89 respectively, moving from the 3rd median class to the 4th</t>
  </si>
  <si>
    <t>This shows that in both genders, persons got married as they got older, hence a clothing line that specialises in bridal wear should consider the age range of their customers</t>
  </si>
  <si>
    <t>This information would allow them to better serve the customers wants and needs in the wedding industry and would become successful over time.</t>
  </si>
  <si>
    <t>Where as the median age for the females also increased steadily from 26.05 to 28.21 and 29.37 but remained in the 3rd median class over the years.</t>
  </si>
  <si>
    <r>
      <rPr>
        <b/>
        <sz val="11"/>
        <color theme="1"/>
        <rFont val="Calibri"/>
        <family val="2"/>
        <scheme val="minor"/>
      </rPr>
      <t>Shornel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Albert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</si>
</sst>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0.000000000"/>
    <numFmt numFmtId="167" formatCode="_(* #,##0.000000000_);_(* \(#,##0.0000000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1" applyNumberFormat="1" applyFont="1"/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49" fontId="0" fillId="0" borderId="0" xfId="0" applyNumberFormat="1"/>
    <xf numFmtId="0" fontId="2" fillId="0" borderId="0" xfId="0" applyFont="1" applyAlignment="1"/>
    <xf numFmtId="165" fontId="2" fillId="0" borderId="0" xfId="0" applyNumberFormat="1" applyFont="1"/>
    <xf numFmtId="0" fontId="2" fillId="0" borderId="0" xfId="0" applyFont="1" applyAlignment="1">
      <alignment wrapText="1"/>
    </xf>
    <xf numFmtId="3" fontId="0" fillId="0" borderId="0" xfId="0" applyNumberFormat="1"/>
    <xf numFmtId="43" fontId="2" fillId="0" borderId="0" xfId="0" applyNumberFormat="1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43" fontId="0" fillId="0" borderId="0" xfId="0" applyNumberFormat="1" applyFont="1"/>
    <xf numFmtId="49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3" borderId="0" xfId="0" applyFont="1" applyFill="1"/>
    <xf numFmtId="0" fontId="3" fillId="3" borderId="0" xfId="0" applyFont="1" applyFill="1"/>
    <xf numFmtId="0" fontId="3" fillId="2" borderId="0" xfId="0" applyFont="1" applyFill="1"/>
    <xf numFmtId="166" fontId="2" fillId="0" borderId="0" xfId="0" applyNumberFormat="1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0" xfId="0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zoomScaleNormal="100" workbookViewId="0">
      <selection activeCell="J1" sqref="J1"/>
    </sheetView>
  </sheetViews>
  <sheetFormatPr defaultRowHeight="15" x14ac:dyDescent="0.25"/>
  <cols>
    <col min="1" max="1" width="22.140625" customWidth="1"/>
    <col min="2" max="7" width="15.28515625" bestFit="1" customWidth="1"/>
    <col min="9" max="9" width="11.140625" customWidth="1"/>
    <col min="10" max="10" width="10.5703125" bestFit="1" customWidth="1"/>
    <col min="12" max="12" width="14.28515625" bestFit="1" customWidth="1"/>
  </cols>
  <sheetData>
    <row r="1" spans="1:12" x14ac:dyDescent="0.25">
      <c r="A1" s="28" t="s">
        <v>0</v>
      </c>
      <c r="B1" s="28"/>
      <c r="C1" s="28"/>
      <c r="D1" s="28"/>
      <c r="E1" s="28"/>
      <c r="F1" s="28"/>
      <c r="G1" s="28"/>
      <c r="J1" t="s">
        <v>50</v>
      </c>
    </row>
    <row r="2" spans="1:12" x14ac:dyDescent="0.25">
      <c r="A2" s="1"/>
      <c r="B2" s="28" t="s">
        <v>1</v>
      </c>
      <c r="C2" s="28"/>
      <c r="D2" s="28"/>
      <c r="E2" s="28" t="s">
        <v>2</v>
      </c>
      <c r="F2" s="28"/>
      <c r="G2" s="28"/>
      <c r="I2" s="1"/>
    </row>
    <row r="3" spans="1:12" s="9" customFormat="1" x14ac:dyDescent="0.25">
      <c r="A3" s="8"/>
      <c r="B3" s="7">
        <v>1991</v>
      </c>
      <c r="C3" s="7">
        <v>1996</v>
      </c>
      <c r="D3" s="7">
        <v>2001</v>
      </c>
      <c r="E3" s="7">
        <v>1991</v>
      </c>
      <c r="F3" s="7">
        <v>1996</v>
      </c>
      <c r="G3" s="7">
        <v>2001</v>
      </c>
    </row>
    <row r="4" spans="1:12" x14ac:dyDescent="0.25">
      <c r="A4" s="1" t="s">
        <v>36</v>
      </c>
      <c r="B4" s="4">
        <v>13271</v>
      </c>
      <c r="C4" s="4">
        <v>5497</v>
      </c>
      <c r="D4" s="4">
        <v>4625</v>
      </c>
      <c r="E4" s="4">
        <v>38305</v>
      </c>
      <c r="F4" s="4">
        <v>18485</v>
      </c>
      <c r="G4" s="4">
        <v>13874</v>
      </c>
      <c r="I4" s="11"/>
      <c r="K4" s="1"/>
      <c r="L4" s="6"/>
    </row>
    <row r="5" spans="1:12" x14ac:dyDescent="0.25">
      <c r="A5" s="1" t="s">
        <v>3</v>
      </c>
      <c r="B5" s="4">
        <v>79877</v>
      </c>
      <c r="C5" s="4">
        <v>42488</v>
      </c>
      <c r="D5" s="4">
        <v>25840</v>
      </c>
      <c r="E5" s="4">
        <v>105505</v>
      </c>
      <c r="F5" s="4">
        <v>66191</v>
      </c>
      <c r="G5" s="4">
        <v>45687</v>
      </c>
      <c r="I5" s="11"/>
      <c r="K5" s="1"/>
      <c r="L5" s="6"/>
    </row>
    <row r="6" spans="1:12" x14ac:dyDescent="0.25">
      <c r="A6" s="1" t="s">
        <v>4</v>
      </c>
      <c r="B6" s="4">
        <v>115637</v>
      </c>
      <c r="C6" s="4">
        <v>101647</v>
      </c>
      <c r="D6" s="4">
        <v>78687</v>
      </c>
      <c r="E6" s="4">
        <v>99851</v>
      </c>
      <c r="F6" s="4">
        <v>99651</v>
      </c>
      <c r="G6" s="4">
        <v>85647</v>
      </c>
      <c r="I6" s="11"/>
      <c r="K6" s="1"/>
      <c r="L6" s="6"/>
    </row>
    <row r="7" spans="1:12" x14ac:dyDescent="0.25">
      <c r="A7" s="1" t="s">
        <v>5</v>
      </c>
      <c r="B7" s="4">
        <v>56970</v>
      </c>
      <c r="C7" s="4">
        <v>69867</v>
      </c>
      <c r="D7" s="4">
        <v>70657</v>
      </c>
      <c r="E7" s="4">
        <v>43617</v>
      </c>
      <c r="F7" s="4">
        <v>57752</v>
      </c>
      <c r="G7" s="4">
        <v>59859</v>
      </c>
      <c r="I7" s="11"/>
      <c r="K7" s="1"/>
      <c r="L7" s="6"/>
    </row>
    <row r="8" spans="1:12" x14ac:dyDescent="0.25">
      <c r="A8" s="1" t="s">
        <v>6</v>
      </c>
      <c r="B8" s="4">
        <v>48147</v>
      </c>
      <c r="C8" s="4">
        <v>56513</v>
      </c>
      <c r="D8" s="4">
        <v>65242</v>
      </c>
      <c r="E8" s="4">
        <v>37582</v>
      </c>
      <c r="F8" s="4">
        <v>45969</v>
      </c>
      <c r="G8" s="4">
        <v>52209</v>
      </c>
      <c r="I8" s="11"/>
      <c r="K8" s="1"/>
      <c r="L8" s="6"/>
    </row>
    <row r="9" spans="1:12" x14ac:dyDescent="0.25">
      <c r="A9" s="1" t="s">
        <v>7</v>
      </c>
      <c r="B9" s="4">
        <v>20915</v>
      </c>
      <c r="C9" s="4">
        <v>26252</v>
      </c>
      <c r="D9" s="4">
        <v>26122</v>
      </c>
      <c r="E9" s="4">
        <v>16473</v>
      </c>
      <c r="F9" s="4">
        <v>21025</v>
      </c>
      <c r="G9" s="4">
        <v>20459</v>
      </c>
      <c r="I9" s="11"/>
      <c r="K9" s="1"/>
      <c r="L9" s="6"/>
    </row>
    <row r="10" spans="1:12" x14ac:dyDescent="0.25">
      <c r="A10" s="1" t="s">
        <v>25</v>
      </c>
      <c r="B10" s="4">
        <v>14922</v>
      </c>
      <c r="C10" s="4">
        <v>15250</v>
      </c>
      <c r="D10" s="4">
        <v>14956</v>
      </c>
      <c r="E10" s="4">
        <v>8406</v>
      </c>
      <c r="F10" s="4">
        <v>8441</v>
      </c>
      <c r="G10" s="4">
        <v>8394</v>
      </c>
      <c r="I10" s="11"/>
      <c r="K10" s="1"/>
      <c r="L10" s="6"/>
    </row>
    <row r="11" spans="1:12" x14ac:dyDescent="0.25">
      <c r="A11" s="1"/>
      <c r="B11" s="4"/>
      <c r="C11" s="4"/>
      <c r="D11" s="4"/>
      <c r="E11" s="4"/>
      <c r="F11" s="4"/>
      <c r="G11" s="4"/>
      <c r="I11" s="11"/>
    </row>
    <row r="12" spans="1:12" x14ac:dyDescent="0.25">
      <c r="A12" s="1" t="s">
        <v>9</v>
      </c>
      <c r="B12" s="11">
        <f>SUM(B4:B10)</f>
        <v>349739</v>
      </c>
      <c r="C12" s="11">
        <f t="shared" ref="C12:G12" si="0">SUM(C4:C10)</f>
        <v>317514</v>
      </c>
      <c r="D12" s="11">
        <f t="shared" si="0"/>
        <v>286129</v>
      </c>
      <c r="E12" s="11">
        <f t="shared" si="0"/>
        <v>349739</v>
      </c>
      <c r="F12" s="11">
        <f t="shared" si="0"/>
        <v>317514</v>
      </c>
      <c r="G12" s="11">
        <f t="shared" si="0"/>
        <v>286129</v>
      </c>
      <c r="H12" s="5"/>
      <c r="I12" s="11"/>
      <c r="J12" s="5"/>
      <c r="L12" s="6"/>
    </row>
    <row r="14" spans="1:12" x14ac:dyDescent="0.25">
      <c r="A14" s="10"/>
      <c r="B14" s="10"/>
      <c r="C14" s="10"/>
      <c r="D14" s="10"/>
      <c r="E14" s="10"/>
    </row>
    <row r="15" spans="1:12" x14ac:dyDescent="0.25">
      <c r="A15" s="18" t="s">
        <v>17</v>
      </c>
      <c r="B15" s="18" t="s">
        <v>24</v>
      </c>
      <c r="C15" s="18" t="s">
        <v>24</v>
      </c>
      <c r="D15" s="19" t="s">
        <v>24</v>
      </c>
      <c r="E15" s="19" t="s">
        <v>24</v>
      </c>
      <c r="F15" s="19" t="s">
        <v>24</v>
      </c>
      <c r="G15" s="19" t="s">
        <v>24</v>
      </c>
    </row>
    <row r="16" spans="1:12" x14ac:dyDescent="0.25">
      <c r="A16" s="1">
        <v>19</v>
      </c>
      <c r="B16" s="17">
        <f t="shared" ref="B16:G16" si="1">$A$16*B4</f>
        <v>252149</v>
      </c>
      <c r="C16" s="17">
        <f t="shared" si="1"/>
        <v>104443</v>
      </c>
      <c r="D16" s="17">
        <f t="shared" si="1"/>
        <v>87875</v>
      </c>
      <c r="E16" s="17">
        <f t="shared" si="1"/>
        <v>727795</v>
      </c>
      <c r="F16" s="17">
        <f t="shared" si="1"/>
        <v>351215</v>
      </c>
      <c r="G16" s="17">
        <f t="shared" si="1"/>
        <v>263606</v>
      </c>
    </row>
    <row r="17" spans="1:7" x14ac:dyDescent="0.25">
      <c r="A17" s="1">
        <v>22.5</v>
      </c>
      <c r="B17" s="17">
        <f t="shared" ref="B17:G17" si="2">$A$17*B5</f>
        <v>1797232.5</v>
      </c>
      <c r="C17" s="17">
        <f t="shared" si="2"/>
        <v>955980</v>
      </c>
      <c r="D17" s="17">
        <f t="shared" si="2"/>
        <v>581400</v>
      </c>
      <c r="E17" s="17">
        <f t="shared" si="2"/>
        <v>2373862.5</v>
      </c>
      <c r="F17" s="17">
        <f t="shared" si="2"/>
        <v>1489297.5</v>
      </c>
      <c r="G17" s="17">
        <f t="shared" si="2"/>
        <v>1027957.5</v>
      </c>
    </row>
    <row r="18" spans="1:7" x14ac:dyDescent="0.25">
      <c r="A18" s="1">
        <v>27</v>
      </c>
      <c r="B18" s="17">
        <f t="shared" ref="B18:G18" si="3">$A$18*B6</f>
        <v>3122199</v>
      </c>
      <c r="C18" s="17">
        <f t="shared" si="3"/>
        <v>2744469</v>
      </c>
      <c r="D18" s="17">
        <f t="shared" si="3"/>
        <v>2124549</v>
      </c>
      <c r="E18" s="17">
        <f t="shared" si="3"/>
        <v>2695977</v>
      </c>
      <c r="F18" s="17">
        <f t="shared" si="3"/>
        <v>2690577</v>
      </c>
      <c r="G18" s="17">
        <f t="shared" si="3"/>
        <v>2312469</v>
      </c>
    </row>
    <row r="19" spans="1:7" x14ac:dyDescent="0.25">
      <c r="A19" s="1">
        <v>32</v>
      </c>
      <c r="B19" s="17">
        <f t="shared" ref="B19:G19" si="4">$A$19*B7</f>
        <v>1823040</v>
      </c>
      <c r="C19" s="17">
        <f t="shared" si="4"/>
        <v>2235744</v>
      </c>
      <c r="D19" s="17">
        <f t="shared" si="4"/>
        <v>2261024</v>
      </c>
      <c r="E19" s="17">
        <f t="shared" si="4"/>
        <v>1395744</v>
      </c>
      <c r="F19" s="17">
        <f t="shared" si="4"/>
        <v>1848064</v>
      </c>
      <c r="G19" s="17">
        <f t="shared" si="4"/>
        <v>1915488</v>
      </c>
    </row>
    <row r="20" spans="1:7" x14ac:dyDescent="0.25">
      <c r="A20" s="1">
        <v>39.5</v>
      </c>
      <c r="B20" s="17">
        <f t="shared" ref="B20:G20" si="5">$A$20*B8</f>
        <v>1901806.5</v>
      </c>
      <c r="C20" s="17">
        <f t="shared" si="5"/>
        <v>2232263.5</v>
      </c>
      <c r="D20" s="17">
        <f t="shared" si="5"/>
        <v>2577059</v>
      </c>
      <c r="E20" s="17">
        <f t="shared" si="5"/>
        <v>1484489</v>
      </c>
      <c r="F20" s="17">
        <f t="shared" si="5"/>
        <v>1815775.5</v>
      </c>
      <c r="G20" s="17">
        <f t="shared" si="5"/>
        <v>2062255.5</v>
      </c>
    </row>
    <row r="21" spans="1:7" x14ac:dyDescent="0.25">
      <c r="A21" s="1">
        <v>49.5</v>
      </c>
      <c r="B21" s="17">
        <f t="shared" ref="B21:G21" si="6">$A$21*B9</f>
        <v>1035292.5</v>
      </c>
      <c r="C21" s="17">
        <f t="shared" si="6"/>
        <v>1299474</v>
      </c>
      <c r="D21" s="17">
        <f t="shared" si="6"/>
        <v>1293039</v>
      </c>
      <c r="E21" s="17">
        <f t="shared" si="6"/>
        <v>815413.5</v>
      </c>
      <c r="F21" s="17">
        <f t="shared" si="6"/>
        <v>1040737.5</v>
      </c>
      <c r="G21" s="17">
        <f t="shared" si="6"/>
        <v>1012720.5</v>
      </c>
    </row>
    <row r="22" spans="1:7" x14ac:dyDescent="0.25">
      <c r="A22" s="1">
        <v>67.5</v>
      </c>
      <c r="B22" s="17">
        <f t="shared" ref="B22:G22" si="7">$A$22*B10</f>
        <v>1007235</v>
      </c>
      <c r="C22" s="17">
        <f t="shared" si="7"/>
        <v>1029375</v>
      </c>
      <c r="D22" s="17">
        <f t="shared" si="7"/>
        <v>1009530</v>
      </c>
      <c r="E22" s="17">
        <f t="shared" si="7"/>
        <v>567405</v>
      </c>
      <c r="F22" s="17">
        <f t="shared" si="7"/>
        <v>569767.5</v>
      </c>
      <c r="G22" s="17">
        <f t="shared" si="7"/>
        <v>566595</v>
      </c>
    </row>
    <row r="24" spans="1:7" x14ac:dyDescent="0.25">
      <c r="B24" s="6">
        <f>SUM(B16:B22)</f>
        <v>10938954.5</v>
      </c>
      <c r="C24" s="6">
        <f t="shared" ref="C24:G24" si="8">SUM(C16:C22)</f>
        <v>10601748.5</v>
      </c>
      <c r="D24" s="6">
        <f t="shared" si="8"/>
        <v>9934476</v>
      </c>
      <c r="E24" s="6">
        <f t="shared" si="8"/>
        <v>10060686</v>
      </c>
      <c r="F24" s="6">
        <f t="shared" si="8"/>
        <v>9805434</v>
      </c>
      <c r="G24" s="6">
        <f t="shared" si="8"/>
        <v>9161091.5</v>
      </c>
    </row>
    <row r="26" spans="1:7" s="1" customFormat="1" x14ac:dyDescent="0.25">
      <c r="A26" s="1" t="s">
        <v>26</v>
      </c>
      <c r="B26" s="25">
        <f t="shared" ref="B26:G26" si="9">B24/B12</f>
        <v>31.277479777777142</v>
      </c>
      <c r="C26" s="25">
        <f t="shared" si="9"/>
        <v>33.389861549411997</v>
      </c>
      <c r="D26" s="25">
        <f t="shared" si="9"/>
        <v>34.720269528778978</v>
      </c>
      <c r="E26" s="25">
        <f t="shared" si="9"/>
        <v>28.766268560269229</v>
      </c>
      <c r="F26" s="25">
        <f t="shared" si="9"/>
        <v>30.88189497156031</v>
      </c>
      <c r="G26" s="25">
        <f t="shared" si="9"/>
        <v>32.017347070726842</v>
      </c>
    </row>
    <row r="29" spans="1:7" x14ac:dyDescent="0.25">
      <c r="B29" s="6"/>
      <c r="C29" s="6"/>
      <c r="D29" s="6"/>
      <c r="E29" s="6"/>
      <c r="F29" s="6"/>
      <c r="G29" s="6"/>
    </row>
    <row r="30" spans="1:7" x14ac:dyDescent="0.25">
      <c r="B30" s="6"/>
      <c r="C30" s="6"/>
      <c r="D30" s="6"/>
      <c r="E30" s="6"/>
      <c r="F30" s="6"/>
      <c r="G30" s="6"/>
    </row>
    <row r="31" spans="1:7" x14ac:dyDescent="0.25">
      <c r="B31" s="6"/>
      <c r="C31" s="6"/>
      <c r="D31" s="6"/>
      <c r="E31" s="6"/>
      <c r="F31" s="6"/>
      <c r="G31" s="6"/>
    </row>
    <row r="32" spans="1:7" x14ac:dyDescent="0.25">
      <c r="B32" s="6"/>
      <c r="C32" s="6"/>
      <c r="D32" s="6"/>
      <c r="E32" s="6"/>
      <c r="F32" s="6"/>
      <c r="G32" s="6"/>
    </row>
    <row r="33" spans="1:7" x14ac:dyDescent="0.25">
      <c r="B33" s="6"/>
      <c r="C33" s="6"/>
      <c r="D33" s="6"/>
      <c r="E33" s="6"/>
      <c r="F33" s="6"/>
      <c r="G33" s="6"/>
    </row>
    <row r="34" spans="1:7" x14ac:dyDescent="0.25">
      <c r="B34" s="6"/>
      <c r="C34" s="6"/>
      <c r="D34" s="6"/>
      <c r="E34" s="6"/>
      <c r="F34" s="6"/>
      <c r="G34" s="6"/>
    </row>
    <row r="35" spans="1:7" x14ac:dyDescent="0.25">
      <c r="B35" s="6"/>
      <c r="C35" s="6"/>
      <c r="D35" s="6"/>
      <c r="E35" s="6"/>
      <c r="F35" s="6"/>
      <c r="G35" s="6"/>
    </row>
    <row r="37" spans="1:7" x14ac:dyDescent="0.25">
      <c r="A37" s="1"/>
      <c r="B37" s="14"/>
      <c r="C37" s="14"/>
      <c r="D37" s="14"/>
      <c r="E37" s="14"/>
      <c r="F37" s="14"/>
      <c r="G37" s="14"/>
    </row>
    <row r="39" spans="1:7" x14ac:dyDescent="0.25">
      <c r="B39" s="6"/>
      <c r="C39" s="6"/>
      <c r="D39" s="6"/>
      <c r="E39" s="6"/>
      <c r="F39" s="6"/>
      <c r="G39" s="6"/>
    </row>
  </sheetData>
  <mergeCells count="3">
    <mergeCell ref="A1:G1"/>
    <mergeCell ref="B2:D2"/>
    <mergeCell ref="E2:G2"/>
  </mergeCells>
  <pageMargins left="0.7" right="0.7" top="0.75" bottom="0.75" header="0.3" footer="0.3"/>
  <pageSetup orientation="portrait" r:id="rId1"/>
  <ignoredErrors>
    <ignoredError sqref="B12 C12:G1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opLeftCell="G1" zoomScaleNormal="100" workbookViewId="0">
      <selection activeCell="I12" sqref="I12"/>
    </sheetView>
  </sheetViews>
  <sheetFormatPr defaultRowHeight="15" x14ac:dyDescent="0.25"/>
  <cols>
    <col min="1" max="1" width="13.28515625" bestFit="1" customWidth="1"/>
    <col min="2" max="7" width="11.5703125" bestFit="1" customWidth="1"/>
    <col min="8" max="8" width="10.7109375" customWidth="1"/>
    <col min="9" max="9" width="14.140625" bestFit="1" customWidth="1"/>
    <col min="10" max="10" width="12.85546875" customWidth="1"/>
    <col min="11" max="11" width="14.140625" bestFit="1" customWidth="1"/>
    <col min="12" max="12" width="14.140625" customWidth="1"/>
    <col min="13" max="13" width="14.140625" bestFit="1" customWidth="1"/>
    <col min="14" max="14" width="13.5703125" customWidth="1"/>
    <col min="15" max="15" width="14.140625" bestFit="1" customWidth="1"/>
    <col min="16" max="16" width="13" customWidth="1"/>
    <col min="17" max="17" width="13.7109375" customWidth="1"/>
    <col min="18" max="18" width="14" customWidth="1"/>
    <col min="19" max="19" width="14.140625" bestFit="1" customWidth="1"/>
    <col min="20" max="20" width="13.28515625" customWidth="1"/>
  </cols>
  <sheetData>
    <row r="1" spans="1:20" x14ac:dyDescent="0.25">
      <c r="A1" s="28" t="s">
        <v>0</v>
      </c>
      <c r="B1" s="28"/>
      <c r="C1" s="28"/>
      <c r="D1" s="28"/>
      <c r="E1" s="28"/>
      <c r="F1" s="28"/>
      <c r="G1" s="28"/>
    </row>
    <row r="2" spans="1:20" s="1" customFormat="1" x14ac:dyDescent="0.25">
      <c r="B2" s="28" t="s">
        <v>1</v>
      </c>
      <c r="C2" s="28"/>
      <c r="D2" s="28"/>
      <c r="E2" s="28" t="s">
        <v>2</v>
      </c>
      <c r="F2" s="28"/>
      <c r="G2" s="28"/>
      <c r="I2" s="29" t="s">
        <v>10</v>
      </c>
      <c r="J2" s="29"/>
      <c r="K2" s="22">
        <v>1996</v>
      </c>
      <c r="L2" s="22"/>
      <c r="M2" s="22">
        <v>2001</v>
      </c>
      <c r="N2" s="23"/>
      <c r="O2" s="24" t="s">
        <v>11</v>
      </c>
      <c r="P2" s="24"/>
      <c r="Q2" s="24">
        <v>1996</v>
      </c>
      <c r="R2" s="24"/>
      <c r="S2" s="24">
        <v>2001</v>
      </c>
      <c r="T2" s="24"/>
    </row>
    <row r="3" spans="1:20" s="12" customFormat="1" ht="33.75" customHeight="1" x14ac:dyDescent="0.25">
      <c r="A3" s="20"/>
      <c r="B3" s="21">
        <v>1991</v>
      </c>
      <c r="C3" s="21">
        <v>1996</v>
      </c>
      <c r="D3" s="21">
        <v>2001</v>
      </c>
      <c r="E3" s="21">
        <v>1991</v>
      </c>
      <c r="F3" s="21">
        <v>1996</v>
      </c>
      <c r="G3" s="21">
        <v>2001</v>
      </c>
      <c r="I3" s="12" t="s">
        <v>28</v>
      </c>
      <c r="J3" s="12" t="s">
        <v>27</v>
      </c>
      <c r="K3" s="12" t="s">
        <v>28</v>
      </c>
      <c r="L3" s="12" t="s">
        <v>27</v>
      </c>
      <c r="M3" s="12" t="s">
        <v>28</v>
      </c>
      <c r="N3" s="12" t="s">
        <v>27</v>
      </c>
      <c r="O3" s="12" t="s">
        <v>28</v>
      </c>
      <c r="P3" s="12" t="s">
        <v>27</v>
      </c>
      <c r="Q3" s="12" t="s">
        <v>28</v>
      </c>
      <c r="R3" s="12" t="s">
        <v>27</v>
      </c>
      <c r="S3" s="12" t="s">
        <v>28</v>
      </c>
      <c r="T3" s="12" t="s">
        <v>27</v>
      </c>
    </row>
    <row r="4" spans="1:20" x14ac:dyDescent="0.25">
      <c r="A4" s="1" t="s">
        <v>35</v>
      </c>
      <c r="B4" s="4">
        <v>13271</v>
      </c>
      <c r="C4" s="4">
        <v>5497</v>
      </c>
      <c r="D4" s="4">
        <v>4625</v>
      </c>
      <c r="E4" s="4">
        <v>38305</v>
      </c>
      <c r="F4" s="4">
        <v>18485</v>
      </c>
      <c r="G4" s="4">
        <v>13874</v>
      </c>
      <c r="I4" s="4">
        <v>13271</v>
      </c>
      <c r="J4" s="13">
        <v>13271</v>
      </c>
      <c r="K4" s="4">
        <v>5497</v>
      </c>
      <c r="L4" s="5">
        <f>K4</f>
        <v>5497</v>
      </c>
      <c r="M4" s="4">
        <v>4625</v>
      </c>
      <c r="N4" s="5">
        <f>M4</f>
        <v>4625</v>
      </c>
      <c r="O4" s="4">
        <v>38305</v>
      </c>
      <c r="P4" s="5">
        <f>O4</f>
        <v>38305</v>
      </c>
      <c r="Q4" s="4">
        <v>18485</v>
      </c>
      <c r="R4" s="5">
        <f>Q4</f>
        <v>18485</v>
      </c>
      <c r="S4" s="4">
        <v>13874</v>
      </c>
      <c r="T4" s="5">
        <f>S4</f>
        <v>13874</v>
      </c>
    </row>
    <row r="5" spans="1:20" x14ac:dyDescent="0.25">
      <c r="A5" s="1" t="s">
        <v>18</v>
      </c>
      <c r="B5" s="4">
        <v>79877</v>
      </c>
      <c r="C5" s="4">
        <v>42488</v>
      </c>
      <c r="D5" s="4">
        <v>25840</v>
      </c>
      <c r="E5" s="4">
        <v>105505</v>
      </c>
      <c r="F5" s="4">
        <v>66191</v>
      </c>
      <c r="G5" s="4">
        <v>45687</v>
      </c>
      <c r="I5" s="4">
        <v>79877</v>
      </c>
      <c r="J5" s="5">
        <f>J4+I5</f>
        <v>93148</v>
      </c>
      <c r="K5" s="4">
        <v>42488</v>
      </c>
      <c r="L5" s="5">
        <f>L4+K5</f>
        <v>47985</v>
      </c>
      <c r="M5" s="4">
        <v>25840</v>
      </c>
      <c r="N5" s="5">
        <f>N4+M5</f>
        <v>30465</v>
      </c>
      <c r="O5" s="4">
        <v>105505</v>
      </c>
      <c r="P5" s="5">
        <f>P4+O5</f>
        <v>143810</v>
      </c>
      <c r="Q5" s="4">
        <v>66191</v>
      </c>
      <c r="R5" s="5">
        <f>R4+Q5</f>
        <v>84676</v>
      </c>
      <c r="S5" s="4">
        <v>45687</v>
      </c>
      <c r="T5" s="5">
        <f>T4+S5</f>
        <v>59561</v>
      </c>
    </row>
    <row r="6" spans="1:20" x14ac:dyDescent="0.25">
      <c r="A6" s="1" t="s">
        <v>19</v>
      </c>
      <c r="B6" s="4">
        <v>115637</v>
      </c>
      <c r="C6" s="4">
        <v>101647</v>
      </c>
      <c r="D6" s="4">
        <v>78687</v>
      </c>
      <c r="E6" s="4">
        <v>99851</v>
      </c>
      <c r="F6" s="4">
        <v>99651</v>
      </c>
      <c r="G6" s="4">
        <v>85647</v>
      </c>
      <c r="I6" s="4">
        <v>115637</v>
      </c>
      <c r="J6" s="5">
        <f t="shared" ref="J6:J10" si="0">J5+I6</f>
        <v>208785</v>
      </c>
      <c r="K6" s="4">
        <v>101647</v>
      </c>
      <c r="L6" s="5">
        <f t="shared" ref="L6:L10" si="1">L5+K6</f>
        <v>149632</v>
      </c>
      <c r="M6" s="4">
        <v>78687</v>
      </c>
      <c r="N6" s="5">
        <f t="shared" ref="N6:N10" si="2">N5+M6</f>
        <v>109152</v>
      </c>
      <c r="O6" s="4">
        <v>99851</v>
      </c>
      <c r="P6" s="5">
        <f t="shared" ref="P6:P10" si="3">P5+O6</f>
        <v>243661</v>
      </c>
      <c r="Q6" s="4">
        <v>99651</v>
      </c>
      <c r="R6" s="5">
        <f>R5+Q6</f>
        <v>184327</v>
      </c>
      <c r="S6" s="4">
        <v>85647</v>
      </c>
      <c r="T6" s="5">
        <f t="shared" ref="T6:T10" si="4">T5+S6</f>
        <v>145208</v>
      </c>
    </row>
    <row r="7" spans="1:20" x14ac:dyDescent="0.25">
      <c r="A7" s="1" t="s">
        <v>20</v>
      </c>
      <c r="B7" s="4">
        <v>56970</v>
      </c>
      <c r="C7" s="4">
        <v>69867</v>
      </c>
      <c r="D7" s="4">
        <v>70657</v>
      </c>
      <c r="E7" s="4">
        <v>43617</v>
      </c>
      <c r="F7" s="4">
        <v>57752</v>
      </c>
      <c r="G7" s="4">
        <v>59859</v>
      </c>
      <c r="I7" s="4">
        <v>56970</v>
      </c>
      <c r="J7" s="5">
        <f t="shared" si="0"/>
        <v>265755</v>
      </c>
      <c r="K7" s="4">
        <v>69867</v>
      </c>
      <c r="L7" s="5">
        <f t="shared" si="1"/>
        <v>219499</v>
      </c>
      <c r="M7" s="4">
        <v>70657</v>
      </c>
      <c r="N7" s="5">
        <f>N6+M7</f>
        <v>179809</v>
      </c>
      <c r="O7" s="4">
        <v>43617</v>
      </c>
      <c r="P7" s="5">
        <f t="shared" si="3"/>
        <v>287278</v>
      </c>
      <c r="Q7" s="4">
        <v>57752</v>
      </c>
      <c r="R7" s="5">
        <f t="shared" ref="R7:R10" si="5">R6+Q7</f>
        <v>242079</v>
      </c>
      <c r="S7" s="4">
        <v>59859</v>
      </c>
      <c r="T7" s="5">
        <f t="shared" si="4"/>
        <v>205067</v>
      </c>
    </row>
    <row r="8" spans="1:20" x14ac:dyDescent="0.25">
      <c r="A8" s="1" t="s">
        <v>21</v>
      </c>
      <c r="B8" s="4">
        <v>48147</v>
      </c>
      <c r="C8" s="4">
        <v>56513</v>
      </c>
      <c r="D8" s="4">
        <v>65242</v>
      </c>
      <c r="E8" s="4">
        <v>37582</v>
      </c>
      <c r="F8" s="4">
        <v>45969</v>
      </c>
      <c r="G8" s="4">
        <v>52209</v>
      </c>
      <c r="I8" s="4">
        <v>48147</v>
      </c>
      <c r="J8" s="5">
        <f t="shared" si="0"/>
        <v>313902</v>
      </c>
      <c r="K8" s="4">
        <v>56513</v>
      </c>
      <c r="L8" s="5">
        <f t="shared" si="1"/>
        <v>276012</v>
      </c>
      <c r="M8" s="4">
        <v>65242</v>
      </c>
      <c r="N8" s="5">
        <f t="shared" si="2"/>
        <v>245051</v>
      </c>
      <c r="O8" s="4">
        <v>37582</v>
      </c>
      <c r="P8" s="5">
        <f t="shared" si="3"/>
        <v>324860</v>
      </c>
      <c r="Q8" s="4">
        <v>45969</v>
      </c>
      <c r="R8" s="5">
        <f t="shared" si="5"/>
        <v>288048</v>
      </c>
      <c r="S8" s="4">
        <v>52209</v>
      </c>
      <c r="T8" s="5">
        <f t="shared" si="4"/>
        <v>257276</v>
      </c>
    </row>
    <row r="9" spans="1:20" x14ac:dyDescent="0.25">
      <c r="A9" s="1" t="s">
        <v>22</v>
      </c>
      <c r="B9" s="4">
        <v>20915</v>
      </c>
      <c r="C9" s="4">
        <v>26252</v>
      </c>
      <c r="D9" s="4">
        <v>26122</v>
      </c>
      <c r="E9" s="4">
        <v>16473</v>
      </c>
      <c r="F9" s="4">
        <v>21025</v>
      </c>
      <c r="G9" s="4">
        <v>20459</v>
      </c>
      <c r="I9" s="4">
        <v>20915</v>
      </c>
      <c r="J9" s="5">
        <f t="shared" si="0"/>
        <v>334817</v>
      </c>
      <c r="K9" s="4">
        <v>26252</v>
      </c>
      <c r="L9" s="5">
        <f t="shared" si="1"/>
        <v>302264</v>
      </c>
      <c r="M9" s="4">
        <v>26122</v>
      </c>
      <c r="N9" s="5">
        <f t="shared" si="2"/>
        <v>271173</v>
      </c>
      <c r="O9" s="4">
        <v>16473</v>
      </c>
      <c r="P9" s="5">
        <f t="shared" si="3"/>
        <v>341333</v>
      </c>
      <c r="Q9" s="4">
        <v>21025</v>
      </c>
      <c r="R9" s="5">
        <f t="shared" si="5"/>
        <v>309073</v>
      </c>
      <c r="S9" s="4">
        <v>20459</v>
      </c>
      <c r="T9" s="5">
        <f t="shared" si="4"/>
        <v>277735</v>
      </c>
    </row>
    <row r="10" spans="1:20" x14ac:dyDescent="0.25">
      <c r="A10" s="1" t="s">
        <v>23</v>
      </c>
      <c r="B10" s="4">
        <v>14922</v>
      </c>
      <c r="C10" s="4">
        <v>15250</v>
      </c>
      <c r="D10" s="4">
        <v>14956</v>
      </c>
      <c r="E10" s="4">
        <v>8406</v>
      </c>
      <c r="F10" s="4">
        <v>8441</v>
      </c>
      <c r="G10" s="4">
        <v>8394</v>
      </c>
      <c r="I10" s="4">
        <v>14922</v>
      </c>
      <c r="J10" s="5">
        <f t="shared" si="0"/>
        <v>349739</v>
      </c>
      <c r="K10" s="4">
        <v>15250</v>
      </c>
      <c r="L10" s="5">
        <f t="shared" si="1"/>
        <v>317514</v>
      </c>
      <c r="M10" s="4">
        <v>14956</v>
      </c>
      <c r="N10" s="5">
        <f t="shared" si="2"/>
        <v>286129</v>
      </c>
      <c r="O10" s="4">
        <v>8406</v>
      </c>
      <c r="P10" s="5">
        <f t="shared" si="3"/>
        <v>349739</v>
      </c>
      <c r="Q10" s="4">
        <v>8441</v>
      </c>
      <c r="R10" s="5">
        <f t="shared" si="5"/>
        <v>317514</v>
      </c>
      <c r="S10" s="4">
        <v>8394</v>
      </c>
      <c r="T10" s="5">
        <f t="shared" si="4"/>
        <v>286129</v>
      </c>
    </row>
    <row r="12" spans="1:20" ht="43.5" customHeight="1" x14ac:dyDescent="0.25">
      <c r="A12" s="1" t="s">
        <v>16</v>
      </c>
      <c r="B12" s="5">
        <f>SUM(B4:B10)</f>
        <v>349739</v>
      </c>
      <c r="C12" s="5">
        <f t="shared" ref="C12:G12" si="6">SUM(C4:C10)</f>
        <v>317514</v>
      </c>
      <c r="D12" s="5">
        <f t="shared" si="6"/>
        <v>286129</v>
      </c>
      <c r="E12" s="5">
        <f t="shared" si="6"/>
        <v>349739</v>
      </c>
      <c r="F12" s="5">
        <f t="shared" si="6"/>
        <v>317514</v>
      </c>
      <c r="G12" s="5">
        <f t="shared" si="6"/>
        <v>286129</v>
      </c>
      <c r="H12" s="12" t="s">
        <v>15</v>
      </c>
      <c r="I12" s="26">
        <f>B15+((B16-J5)/I6)*5</f>
        <v>28.033535978968668</v>
      </c>
      <c r="J12" s="26"/>
      <c r="K12" s="26">
        <f>C15+((C16-L6)/K7)*5</f>
        <v>30.153026464568395</v>
      </c>
      <c r="L12" s="26"/>
      <c r="M12" s="26">
        <f>D15+((D16-N6)/M7)*5</f>
        <v>31.899797613824532</v>
      </c>
      <c r="N12" s="26"/>
      <c r="O12" s="26">
        <f>E15+((E16-P5)/O6)*5</f>
        <v>26.055292385654624</v>
      </c>
      <c r="P12" s="26"/>
      <c r="Q12" s="26">
        <f>F15+((F16-R5)/Q6)*5</f>
        <v>28.217022408204635</v>
      </c>
      <c r="R12" s="26"/>
      <c r="S12" s="26">
        <f>G15+((G16-T5)/S6)*5</f>
        <v>29.374864268450736</v>
      </c>
      <c r="T12" s="26"/>
    </row>
    <row r="14" spans="1:20" x14ac:dyDescent="0.25">
      <c r="A14" t="s">
        <v>14</v>
      </c>
      <c r="B14" s="15" t="s">
        <v>4</v>
      </c>
      <c r="C14" s="15" t="s">
        <v>5</v>
      </c>
      <c r="D14" s="15" t="s">
        <v>5</v>
      </c>
      <c r="E14" s="15" t="s">
        <v>4</v>
      </c>
      <c r="F14" s="15" t="s">
        <v>4</v>
      </c>
      <c r="G14" s="15" t="s">
        <v>4</v>
      </c>
    </row>
    <row r="15" spans="1:20" x14ac:dyDescent="0.25">
      <c r="A15" t="s">
        <v>12</v>
      </c>
      <c r="B15" s="15">
        <f>(24+25)/2</f>
        <v>24.5</v>
      </c>
      <c r="C15" s="15">
        <f>(29+30)/2</f>
        <v>29.5</v>
      </c>
      <c r="D15" s="15">
        <f t="shared" ref="D15" si="7">(29+30)/2</f>
        <v>29.5</v>
      </c>
      <c r="E15" s="15">
        <f>(24+25)/2</f>
        <v>24.5</v>
      </c>
      <c r="F15" s="15">
        <f>(24+25)/2</f>
        <v>24.5</v>
      </c>
      <c r="G15" s="15">
        <f>(24+25)/2</f>
        <v>24.5</v>
      </c>
      <c r="I15" s="5"/>
    </row>
    <row r="16" spans="1:20" x14ac:dyDescent="0.25">
      <c r="A16" t="s">
        <v>13</v>
      </c>
      <c r="B16" s="3">
        <f>(B12)/2</f>
        <v>174869.5</v>
      </c>
      <c r="C16" s="3">
        <f t="shared" ref="C16:G16" si="8">(C12)/2</f>
        <v>158757</v>
      </c>
      <c r="D16" s="3">
        <f t="shared" si="8"/>
        <v>143064.5</v>
      </c>
      <c r="E16" s="3">
        <f t="shared" si="8"/>
        <v>174869.5</v>
      </c>
      <c r="F16" s="3">
        <f t="shared" si="8"/>
        <v>158757</v>
      </c>
      <c r="G16" s="3">
        <f t="shared" si="8"/>
        <v>143064.5</v>
      </c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  <row r="28" spans="1:1" x14ac:dyDescent="0.25">
      <c r="A28" s="6"/>
    </row>
    <row r="29" spans="1:1" x14ac:dyDescent="0.25">
      <c r="A29" s="6"/>
    </row>
    <row r="30" spans="1:1" x14ac:dyDescent="0.25">
      <c r="A30" s="6"/>
    </row>
    <row r="31" spans="1:1" x14ac:dyDescent="0.25">
      <c r="A31" s="6"/>
    </row>
  </sheetData>
  <mergeCells count="4">
    <mergeCell ref="A1:G1"/>
    <mergeCell ref="B2:D2"/>
    <mergeCell ref="E2:G2"/>
    <mergeCell ref="I2:J2"/>
  </mergeCells>
  <pageMargins left="0.7" right="0.7" top="0.75" bottom="0.75" header="0.3" footer="0.3"/>
  <ignoredErrors>
    <ignoredError sqref="E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opLeftCell="A6" zoomScaleNormal="100" workbookViewId="0">
      <selection activeCell="B21" sqref="B21"/>
    </sheetView>
  </sheetViews>
  <sheetFormatPr defaultRowHeight="15" x14ac:dyDescent="0.25"/>
  <cols>
    <col min="1" max="1" width="18.42578125" bestFit="1" customWidth="1"/>
    <col min="2" max="7" width="14.140625" bestFit="1" customWidth="1"/>
    <col min="8" max="8" width="18" customWidth="1"/>
    <col min="9" max="9" width="13.7109375" customWidth="1"/>
    <col min="10" max="10" width="13.85546875" customWidth="1"/>
    <col min="11" max="11" width="13.5703125" customWidth="1"/>
    <col min="12" max="12" width="13" customWidth="1"/>
    <col min="13" max="13" width="12.85546875" customWidth="1"/>
    <col min="14" max="15" width="13.85546875" customWidth="1"/>
    <col min="16" max="16" width="13.42578125" customWidth="1"/>
    <col min="17" max="18" width="13.7109375" customWidth="1"/>
    <col min="19" max="19" width="13.140625" customWidth="1"/>
    <col min="20" max="20" width="13" customWidth="1"/>
  </cols>
  <sheetData>
    <row r="1" spans="1:20" x14ac:dyDescent="0.25">
      <c r="A1" s="28" t="s">
        <v>0</v>
      </c>
      <c r="B1" s="28"/>
      <c r="C1" s="28"/>
      <c r="D1" s="28"/>
      <c r="E1" s="28"/>
      <c r="F1" s="28"/>
      <c r="G1" s="28"/>
    </row>
    <row r="2" spans="1:20" x14ac:dyDescent="0.25">
      <c r="A2" s="1"/>
      <c r="B2" s="28" t="s">
        <v>1</v>
      </c>
      <c r="C2" s="28"/>
      <c r="D2" s="28"/>
      <c r="E2" s="28" t="s">
        <v>2</v>
      </c>
      <c r="F2" s="28"/>
      <c r="G2" s="28"/>
      <c r="H2" s="1"/>
      <c r="I2" s="29" t="s">
        <v>10</v>
      </c>
      <c r="J2" s="29"/>
      <c r="K2" s="22">
        <v>1996</v>
      </c>
      <c r="L2" s="22"/>
      <c r="M2" s="22">
        <v>2001</v>
      </c>
      <c r="N2" s="23"/>
      <c r="O2" s="24" t="s">
        <v>11</v>
      </c>
      <c r="P2" s="24"/>
      <c r="Q2" s="24">
        <v>1996</v>
      </c>
      <c r="R2" s="24"/>
      <c r="S2" s="24">
        <v>2001</v>
      </c>
      <c r="T2" s="24"/>
    </row>
    <row r="3" spans="1:20" ht="37.5" customHeight="1" x14ac:dyDescent="0.25">
      <c r="A3" s="20"/>
      <c r="B3" s="21">
        <v>1991</v>
      </c>
      <c r="C3" s="21">
        <v>1996</v>
      </c>
      <c r="D3" s="21">
        <v>2001</v>
      </c>
      <c r="E3" s="21">
        <v>1991</v>
      </c>
      <c r="F3" s="21">
        <v>1996</v>
      </c>
      <c r="G3" s="21">
        <v>2001</v>
      </c>
      <c r="H3" s="12"/>
      <c r="I3" s="12" t="s">
        <v>28</v>
      </c>
      <c r="J3" s="12" t="s">
        <v>27</v>
      </c>
      <c r="K3" s="12" t="s">
        <v>28</v>
      </c>
      <c r="L3" s="12" t="s">
        <v>27</v>
      </c>
      <c r="M3" s="12" t="s">
        <v>28</v>
      </c>
      <c r="N3" s="12" t="s">
        <v>27</v>
      </c>
      <c r="O3" s="12" t="s">
        <v>28</v>
      </c>
      <c r="P3" s="12" t="s">
        <v>27</v>
      </c>
      <c r="Q3" s="12" t="s">
        <v>28</v>
      </c>
      <c r="R3" s="12" t="s">
        <v>27</v>
      </c>
      <c r="S3" s="12" t="s">
        <v>28</v>
      </c>
      <c r="T3" s="12" t="s">
        <v>27</v>
      </c>
    </row>
    <row r="4" spans="1:20" x14ac:dyDescent="0.25">
      <c r="A4" s="1" t="s">
        <v>35</v>
      </c>
      <c r="B4" s="4">
        <v>13271</v>
      </c>
      <c r="C4" s="4">
        <v>5497</v>
      </c>
      <c r="D4" s="4">
        <v>4625</v>
      </c>
      <c r="E4" s="4">
        <v>38305</v>
      </c>
      <c r="F4" s="4">
        <v>18485</v>
      </c>
      <c r="G4" s="4">
        <v>13874</v>
      </c>
      <c r="I4" s="4">
        <v>13271</v>
      </c>
      <c r="J4" s="13">
        <v>13271</v>
      </c>
      <c r="K4" s="4">
        <v>5497</v>
      </c>
      <c r="L4" s="5">
        <f>K4</f>
        <v>5497</v>
      </c>
      <c r="M4" s="4">
        <v>4625</v>
      </c>
      <c r="N4" s="5">
        <f>M4</f>
        <v>4625</v>
      </c>
      <c r="O4" s="4">
        <v>38305</v>
      </c>
      <c r="P4" s="5">
        <f>O4</f>
        <v>38305</v>
      </c>
      <c r="Q4" s="4">
        <v>18485</v>
      </c>
      <c r="R4" s="5">
        <f>Q4</f>
        <v>18485</v>
      </c>
      <c r="S4" s="4">
        <v>13874</v>
      </c>
      <c r="T4" s="5">
        <f>S4</f>
        <v>13874</v>
      </c>
    </row>
    <row r="5" spans="1:20" x14ac:dyDescent="0.25">
      <c r="A5" s="1" t="s">
        <v>18</v>
      </c>
      <c r="B5" s="4">
        <v>79877</v>
      </c>
      <c r="C5" s="4">
        <v>42488</v>
      </c>
      <c r="D5" s="4">
        <v>25840</v>
      </c>
      <c r="E5" s="4">
        <v>105505</v>
      </c>
      <c r="F5" s="4">
        <v>66191</v>
      </c>
      <c r="G5" s="4">
        <v>45687</v>
      </c>
      <c r="I5" s="4">
        <v>79877</v>
      </c>
      <c r="J5" s="5">
        <f>J4+I5</f>
        <v>93148</v>
      </c>
      <c r="K5" s="4">
        <v>42488</v>
      </c>
      <c r="L5" s="5">
        <f>L4+K5</f>
        <v>47985</v>
      </c>
      <c r="M5" s="4">
        <v>25840</v>
      </c>
      <c r="N5" s="5">
        <f>N4+M5</f>
        <v>30465</v>
      </c>
      <c r="O5" s="4">
        <v>105505</v>
      </c>
      <c r="P5" s="5">
        <f>P4+O5</f>
        <v>143810</v>
      </c>
      <c r="Q5" s="4">
        <v>66191</v>
      </c>
      <c r="R5" s="5">
        <f>R4+Q5</f>
        <v>84676</v>
      </c>
      <c r="S5" s="4">
        <v>45687</v>
      </c>
      <c r="T5" s="5">
        <f>T4+S5</f>
        <v>59561</v>
      </c>
    </row>
    <row r="6" spans="1:20" x14ac:dyDescent="0.25">
      <c r="A6" s="1" t="s">
        <v>19</v>
      </c>
      <c r="B6" s="4">
        <v>115637</v>
      </c>
      <c r="C6" s="4">
        <v>101647</v>
      </c>
      <c r="D6" s="4">
        <v>78687</v>
      </c>
      <c r="E6" s="4">
        <v>99851</v>
      </c>
      <c r="F6" s="4">
        <v>99651</v>
      </c>
      <c r="G6" s="4">
        <v>85647</v>
      </c>
      <c r="I6" s="4">
        <v>115637</v>
      </c>
      <c r="J6" s="5">
        <f t="shared" ref="J6:J10" si="0">J5+I6</f>
        <v>208785</v>
      </c>
      <c r="K6" s="4">
        <v>101647</v>
      </c>
      <c r="L6" s="5">
        <f t="shared" ref="L6:L10" si="1">L5+K6</f>
        <v>149632</v>
      </c>
      <c r="M6" s="4">
        <v>78687</v>
      </c>
      <c r="N6" s="5">
        <f t="shared" ref="N6:N10" si="2">N5+M6</f>
        <v>109152</v>
      </c>
      <c r="O6" s="4">
        <v>99851</v>
      </c>
      <c r="P6" s="5">
        <f t="shared" ref="P6:P10" si="3">P5+O6</f>
        <v>243661</v>
      </c>
      <c r="Q6" s="4">
        <v>99651</v>
      </c>
      <c r="R6" s="5">
        <f>R5+Q6</f>
        <v>184327</v>
      </c>
      <c r="S6" s="4">
        <v>85647</v>
      </c>
      <c r="T6" s="5">
        <f t="shared" ref="T6:T10" si="4">T5+S6</f>
        <v>145208</v>
      </c>
    </row>
    <row r="7" spans="1:20" x14ac:dyDescent="0.25">
      <c r="A7" s="1" t="s">
        <v>20</v>
      </c>
      <c r="B7" s="4">
        <v>56970</v>
      </c>
      <c r="C7" s="4">
        <v>69867</v>
      </c>
      <c r="D7" s="4">
        <v>70657</v>
      </c>
      <c r="E7" s="4">
        <v>43617</v>
      </c>
      <c r="F7" s="4">
        <v>57752</v>
      </c>
      <c r="G7" s="4">
        <v>59859</v>
      </c>
      <c r="I7" s="4">
        <v>56970</v>
      </c>
      <c r="J7" s="5">
        <f t="shared" si="0"/>
        <v>265755</v>
      </c>
      <c r="K7" s="4">
        <v>69867</v>
      </c>
      <c r="L7" s="5">
        <f t="shared" si="1"/>
        <v>219499</v>
      </c>
      <c r="M7" s="4">
        <v>70657</v>
      </c>
      <c r="N7" s="5">
        <f>N6+M7</f>
        <v>179809</v>
      </c>
      <c r="O7" s="4">
        <v>43617</v>
      </c>
      <c r="P7" s="5">
        <f t="shared" si="3"/>
        <v>287278</v>
      </c>
      <c r="Q7" s="4">
        <v>57752</v>
      </c>
      <c r="R7" s="5">
        <f t="shared" ref="R7:R10" si="5">R6+Q7</f>
        <v>242079</v>
      </c>
      <c r="S7" s="4">
        <v>59859</v>
      </c>
      <c r="T7" s="5">
        <f t="shared" si="4"/>
        <v>205067</v>
      </c>
    </row>
    <row r="8" spans="1:20" x14ac:dyDescent="0.25">
      <c r="A8" s="1" t="s">
        <v>21</v>
      </c>
      <c r="B8" s="4">
        <v>48147</v>
      </c>
      <c r="C8" s="4">
        <v>56513</v>
      </c>
      <c r="D8" s="4">
        <v>65242</v>
      </c>
      <c r="E8" s="4">
        <v>37582</v>
      </c>
      <c r="F8" s="4">
        <v>45969</v>
      </c>
      <c r="G8" s="4">
        <v>52209</v>
      </c>
      <c r="I8" s="4">
        <v>48147</v>
      </c>
      <c r="J8" s="5">
        <f t="shared" si="0"/>
        <v>313902</v>
      </c>
      <c r="K8" s="4">
        <v>56513</v>
      </c>
      <c r="L8" s="5">
        <f t="shared" si="1"/>
        <v>276012</v>
      </c>
      <c r="M8" s="4">
        <v>65242</v>
      </c>
      <c r="N8" s="5">
        <f t="shared" si="2"/>
        <v>245051</v>
      </c>
      <c r="O8" s="4">
        <v>37582</v>
      </c>
      <c r="P8" s="5">
        <f t="shared" si="3"/>
        <v>324860</v>
      </c>
      <c r="Q8" s="4">
        <v>45969</v>
      </c>
      <c r="R8" s="5">
        <f t="shared" si="5"/>
        <v>288048</v>
      </c>
      <c r="S8" s="4">
        <v>52209</v>
      </c>
      <c r="T8" s="5">
        <f t="shared" si="4"/>
        <v>257276</v>
      </c>
    </row>
    <row r="9" spans="1:20" x14ac:dyDescent="0.25">
      <c r="A9" s="1" t="s">
        <v>22</v>
      </c>
      <c r="B9" s="4">
        <v>20915</v>
      </c>
      <c r="C9" s="4">
        <v>26252</v>
      </c>
      <c r="D9" s="4">
        <v>26122</v>
      </c>
      <c r="E9" s="4">
        <v>16473</v>
      </c>
      <c r="F9" s="4">
        <v>21025</v>
      </c>
      <c r="G9" s="4">
        <v>20459</v>
      </c>
      <c r="I9" s="4">
        <v>20915</v>
      </c>
      <c r="J9" s="5">
        <f t="shared" si="0"/>
        <v>334817</v>
      </c>
      <c r="K9" s="4">
        <v>26252</v>
      </c>
      <c r="L9" s="5">
        <f t="shared" si="1"/>
        <v>302264</v>
      </c>
      <c r="M9" s="4">
        <v>26122</v>
      </c>
      <c r="N9" s="5">
        <f t="shared" si="2"/>
        <v>271173</v>
      </c>
      <c r="O9" s="4">
        <v>16473</v>
      </c>
      <c r="P9" s="5">
        <f t="shared" si="3"/>
        <v>341333</v>
      </c>
      <c r="Q9" s="4">
        <v>21025</v>
      </c>
      <c r="R9" s="5">
        <f t="shared" si="5"/>
        <v>309073</v>
      </c>
      <c r="S9" s="4">
        <v>20459</v>
      </c>
      <c r="T9" s="5">
        <f t="shared" si="4"/>
        <v>277735</v>
      </c>
    </row>
    <row r="10" spans="1:20" x14ac:dyDescent="0.25">
      <c r="A10" s="1" t="s">
        <v>23</v>
      </c>
      <c r="B10" s="4">
        <v>14922</v>
      </c>
      <c r="C10" s="4">
        <v>15250</v>
      </c>
      <c r="D10" s="4">
        <v>14956</v>
      </c>
      <c r="E10" s="4">
        <v>8406</v>
      </c>
      <c r="F10" s="4">
        <v>8441</v>
      </c>
      <c r="G10" s="4">
        <v>8394</v>
      </c>
      <c r="I10" s="4">
        <v>14922</v>
      </c>
      <c r="J10" s="5">
        <f t="shared" si="0"/>
        <v>349739</v>
      </c>
      <c r="K10" s="4">
        <v>15250</v>
      </c>
      <c r="L10" s="5">
        <f t="shared" si="1"/>
        <v>317514</v>
      </c>
      <c r="M10" s="4">
        <v>14956</v>
      </c>
      <c r="N10" s="5">
        <f t="shared" si="2"/>
        <v>286129</v>
      </c>
      <c r="O10" s="4">
        <v>8406</v>
      </c>
      <c r="P10" s="5">
        <f t="shared" si="3"/>
        <v>349739</v>
      </c>
      <c r="Q10" s="4">
        <v>8441</v>
      </c>
      <c r="R10" s="5">
        <f t="shared" si="5"/>
        <v>317514</v>
      </c>
      <c r="S10" s="4">
        <v>8394</v>
      </c>
      <c r="T10" s="5">
        <f t="shared" si="4"/>
        <v>286129</v>
      </c>
    </row>
    <row r="12" spans="1:20" ht="36" customHeight="1" x14ac:dyDescent="0.25">
      <c r="A12" s="1" t="s">
        <v>16</v>
      </c>
      <c r="B12" s="5">
        <f>SUM(B4:B10)</f>
        <v>349739</v>
      </c>
      <c r="C12" s="5">
        <f t="shared" ref="C12:G12" si="6">SUM(C4:C10)</f>
        <v>317514</v>
      </c>
      <c r="D12" s="5">
        <f t="shared" si="6"/>
        <v>286129</v>
      </c>
      <c r="E12" s="5">
        <f t="shared" si="6"/>
        <v>349739</v>
      </c>
      <c r="F12" s="5">
        <f t="shared" si="6"/>
        <v>317514</v>
      </c>
      <c r="G12" s="5">
        <f t="shared" si="6"/>
        <v>286129</v>
      </c>
      <c r="H12" s="12" t="s">
        <v>15</v>
      </c>
      <c r="I12" s="14">
        <f>B15+((B16-J5)/I6)*5</f>
        <v>28.033535978968668</v>
      </c>
      <c r="J12" s="14"/>
      <c r="K12" s="14">
        <f>C15+((C16-L6)/K7)*5</f>
        <v>30.153026464568395</v>
      </c>
      <c r="L12" s="14"/>
      <c r="M12" s="14">
        <f>D15+((D16-N6)/M7)*5</f>
        <v>31.899797613824532</v>
      </c>
      <c r="N12" s="14"/>
      <c r="O12" s="14">
        <f>E15+((E16-P5)/O6)*5</f>
        <v>26.055292385654624</v>
      </c>
      <c r="P12" s="14"/>
      <c r="Q12" s="14">
        <f>F15+((F16-R5)/Q6)*5</f>
        <v>28.217022408204635</v>
      </c>
      <c r="R12" s="14"/>
      <c r="S12" s="14">
        <f>G15+((G16-T5)/S6)*5</f>
        <v>29.374864268450736</v>
      </c>
      <c r="T12" s="14"/>
    </row>
    <row r="14" spans="1:20" x14ac:dyDescent="0.25">
      <c r="A14" t="s">
        <v>14</v>
      </c>
      <c r="B14" s="15" t="s">
        <v>4</v>
      </c>
      <c r="C14" s="15" t="s">
        <v>5</v>
      </c>
      <c r="D14" s="15" t="s">
        <v>5</v>
      </c>
      <c r="E14" s="15" t="s">
        <v>4</v>
      </c>
      <c r="F14" s="15" t="s">
        <v>4</v>
      </c>
      <c r="G14" s="15" t="s">
        <v>4</v>
      </c>
    </row>
    <row r="15" spans="1:20" x14ac:dyDescent="0.25">
      <c r="A15" t="s">
        <v>12</v>
      </c>
      <c r="B15" s="15">
        <f>(24+25)/2</f>
        <v>24.5</v>
      </c>
      <c r="C15" s="15">
        <f>(29+30)/2</f>
        <v>29.5</v>
      </c>
      <c r="D15" s="15">
        <f t="shared" ref="D15" si="7">(29+30)/2</f>
        <v>29.5</v>
      </c>
      <c r="E15" s="15">
        <f>(24+25)/2</f>
        <v>24.5</v>
      </c>
      <c r="F15" s="15">
        <f>(24+25)/2</f>
        <v>24.5</v>
      </c>
      <c r="G15" s="15">
        <f>(24+25)/2</f>
        <v>24.5</v>
      </c>
      <c r="I15" s="5"/>
    </row>
    <row r="16" spans="1:20" x14ac:dyDescent="0.25">
      <c r="A16" t="s">
        <v>13</v>
      </c>
      <c r="B16" s="3">
        <f>(B12)/2</f>
        <v>174869.5</v>
      </c>
      <c r="C16" s="3">
        <f t="shared" ref="C16:G16" si="8">(C12)/2</f>
        <v>158757</v>
      </c>
      <c r="D16" s="3">
        <f t="shared" si="8"/>
        <v>143064.5</v>
      </c>
      <c r="E16" s="3">
        <f t="shared" si="8"/>
        <v>174869.5</v>
      </c>
      <c r="F16" s="3">
        <f t="shared" si="8"/>
        <v>158757</v>
      </c>
      <c r="G16" s="3">
        <f t="shared" si="8"/>
        <v>143064.5</v>
      </c>
    </row>
    <row r="18" spans="1:7" x14ac:dyDescent="0.25">
      <c r="A18" t="s">
        <v>34</v>
      </c>
      <c r="B18">
        <f>(20+21)/2</f>
        <v>20.5</v>
      </c>
    </row>
    <row r="19" spans="1:7" x14ac:dyDescent="0.25">
      <c r="A19" t="s">
        <v>37</v>
      </c>
      <c r="B19" s="6">
        <f>(B12+1)/4</f>
        <v>87435</v>
      </c>
      <c r="C19" s="6">
        <f t="shared" ref="C19:G19" si="9">(C12+1)/4</f>
        <v>79378.75</v>
      </c>
      <c r="D19" s="6">
        <f t="shared" si="9"/>
        <v>71532.5</v>
      </c>
      <c r="E19" s="6">
        <f t="shared" si="9"/>
        <v>87435</v>
      </c>
      <c r="F19" s="6">
        <f t="shared" si="9"/>
        <v>79378.75</v>
      </c>
      <c r="G19" s="6">
        <f t="shared" si="9"/>
        <v>71532.5</v>
      </c>
    </row>
    <row r="20" spans="1:7" x14ac:dyDescent="0.25">
      <c r="A20" s="1" t="s">
        <v>33</v>
      </c>
      <c r="B20" s="25">
        <f>($B$18+((B19-J4)/I5)*5)</f>
        <v>25.142387671044233</v>
      </c>
      <c r="C20" s="25">
        <f>($B$18+((C19-L4)/K6)*5)</f>
        <v>24.134231703837791</v>
      </c>
      <c r="D20" s="25">
        <f>($B$18+((D19-N4)/M5)*5)</f>
        <v>33.446497678018574</v>
      </c>
      <c r="E20" s="25">
        <f>($B$18+((E19-P4)/O5)*5)</f>
        <v>22.828325671769111</v>
      </c>
      <c r="F20" s="25">
        <f>($B$18+((F19-R4)/Q5)*5)</f>
        <v>25.099851188228008</v>
      </c>
      <c r="G20" s="25">
        <f>($B$18+((G19-T4)/S5)*5)</f>
        <v>26.810164817125219</v>
      </c>
    </row>
    <row r="21" spans="1:7" x14ac:dyDescent="0.25">
      <c r="B21" s="6"/>
    </row>
    <row r="22" spans="1:7" x14ac:dyDescent="0.25">
      <c r="A22" t="s">
        <v>39</v>
      </c>
      <c r="B22" s="6">
        <f>(44+45)/2</f>
        <v>44.5</v>
      </c>
    </row>
    <row r="23" spans="1:7" x14ac:dyDescent="0.25">
      <c r="A23" t="s">
        <v>40</v>
      </c>
      <c r="B23" s="6">
        <f>3*(B12+1)/4</f>
        <v>262305</v>
      </c>
      <c r="C23" s="6">
        <f>3*(C12+1)/4</f>
        <v>238136.25</v>
      </c>
      <c r="D23" s="6">
        <f t="shared" ref="D23:G23" si="10">3*(D12+1)/4</f>
        <v>214597.5</v>
      </c>
      <c r="E23" s="6">
        <f t="shared" si="10"/>
        <v>262305</v>
      </c>
      <c r="F23" s="6">
        <f t="shared" si="10"/>
        <v>238136.25</v>
      </c>
      <c r="G23" s="6">
        <f t="shared" si="10"/>
        <v>214597.5</v>
      </c>
    </row>
    <row r="24" spans="1:7" s="1" customFormat="1" x14ac:dyDescent="0.25">
      <c r="A24" s="1" t="s">
        <v>38</v>
      </c>
      <c r="B24" s="26">
        <f>($B$22+((B23-J8)/I9)*5)</f>
        <v>32.165072914176427</v>
      </c>
      <c r="C24" s="26">
        <f>($B$22+((C23-L8)/K9)*5)</f>
        <v>37.286121057443239</v>
      </c>
      <c r="D24" s="26">
        <f>($B$22+((D23-N8)/M9)*5)</f>
        <v>38.670909578133376</v>
      </c>
      <c r="E24" s="26">
        <f>($B$22+((E23-P8)/O9)*5)</f>
        <v>25.512869544102472</v>
      </c>
      <c r="F24" s="26">
        <f>($B$22+((F23-R8)/Q9)*5)</f>
        <v>32.630380499405469</v>
      </c>
      <c r="G24" s="26">
        <f>($B$22+((G23-T8)/S9)*5)</f>
        <v>34.069749254606776</v>
      </c>
    </row>
    <row r="26" spans="1:7" x14ac:dyDescent="0.25">
      <c r="A26" s="1" t="s">
        <v>41</v>
      </c>
      <c r="B26" s="26">
        <f>B24-B20</f>
        <v>7.0226852431321944</v>
      </c>
      <c r="C26" s="26">
        <f t="shared" ref="C26:G26" si="11">C24-C20</f>
        <v>13.151889353605448</v>
      </c>
      <c r="D26" s="26">
        <f>D24-D20</f>
        <v>5.2244119001148022</v>
      </c>
      <c r="E26" s="26">
        <f t="shared" si="11"/>
        <v>2.6845438723333608</v>
      </c>
      <c r="F26" s="26">
        <f t="shared" si="11"/>
        <v>7.5305293111774603</v>
      </c>
      <c r="G26" s="26">
        <f t="shared" si="11"/>
        <v>7.259584437481557</v>
      </c>
    </row>
  </sheetData>
  <mergeCells count="4">
    <mergeCell ref="A1:G1"/>
    <mergeCell ref="B2:D2"/>
    <mergeCell ref="E2:G2"/>
    <mergeCell ref="I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I36" sqref="I36"/>
    </sheetView>
  </sheetViews>
  <sheetFormatPr defaultRowHeight="15" x14ac:dyDescent="0.25"/>
  <cols>
    <col min="1" max="1" width="18.140625" bestFit="1" customWidth="1"/>
    <col min="2" max="7" width="15.28515625" bestFit="1" customWidth="1"/>
    <col min="9" max="9" width="10.5703125" bestFit="1" customWidth="1"/>
  </cols>
  <sheetData>
    <row r="1" spans="1:10" x14ac:dyDescent="0.25">
      <c r="A1" s="28" t="s">
        <v>0</v>
      </c>
      <c r="B1" s="28"/>
      <c r="C1" s="28"/>
      <c r="D1" s="28"/>
      <c r="E1" s="28"/>
      <c r="F1" s="28"/>
      <c r="G1" s="28"/>
    </row>
    <row r="2" spans="1:10" x14ac:dyDescent="0.25">
      <c r="A2" s="1"/>
      <c r="B2" s="28" t="s">
        <v>1</v>
      </c>
      <c r="C2" s="28"/>
      <c r="D2" s="28"/>
      <c r="E2" s="28" t="s">
        <v>2</v>
      </c>
      <c r="F2" s="28"/>
      <c r="G2" s="28"/>
      <c r="I2" s="1"/>
    </row>
    <row r="3" spans="1:10" x14ac:dyDescent="0.25">
      <c r="A3" s="8"/>
      <c r="B3" s="7">
        <v>1991</v>
      </c>
      <c r="C3" s="7">
        <v>1996</v>
      </c>
      <c r="D3" s="7">
        <v>2001</v>
      </c>
      <c r="E3" s="7">
        <v>1991</v>
      </c>
      <c r="F3" s="7">
        <v>1996</v>
      </c>
      <c r="G3" s="7">
        <v>2001</v>
      </c>
      <c r="H3" s="9"/>
      <c r="I3" s="9"/>
      <c r="J3" s="9"/>
    </row>
    <row r="4" spans="1:10" x14ac:dyDescent="0.25">
      <c r="A4" s="1" t="s">
        <v>36</v>
      </c>
      <c r="B4" s="4">
        <v>13271</v>
      </c>
      <c r="C4" s="4">
        <v>5497</v>
      </c>
      <c r="D4" s="4">
        <v>4625</v>
      </c>
      <c r="E4" s="4">
        <v>38305</v>
      </c>
      <c r="F4" s="4">
        <v>18485</v>
      </c>
      <c r="G4" s="4">
        <v>13874</v>
      </c>
      <c r="I4" s="11"/>
    </row>
    <row r="5" spans="1:10" x14ac:dyDescent="0.25">
      <c r="A5" s="1" t="s">
        <v>3</v>
      </c>
      <c r="B5" s="4">
        <v>79877</v>
      </c>
      <c r="C5" s="4">
        <v>42488</v>
      </c>
      <c r="D5" s="4">
        <v>25840</v>
      </c>
      <c r="E5" s="4">
        <v>105505</v>
      </c>
      <c r="F5" s="4">
        <v>66191</v>
      </c>
      <c r="G5" s="4">
        <v>45687</v>
      </c>
      <c r="I5" s="11"/>
    </row>
    <row r="6" spans="1:10" x14ac:dyDescent="0.25">
      <c r="A6" s="1" t="s">
        <v>4</v>
      </c>
      <c r="B6" s="4">
        <v>115637</v>
      </c>
      <c r="C6" s="4">
        <v>101647</v>
      </c>
      <c r="D6" s="4">
        <v>78687</v>
      </c>
      <c r="E6" s="4">
        <v>99851</v>
      </c>
      <c r="F6" s="4">
        <v>99651</v>
      </c>
      <c r="G6" s="4">
        <v>85647</v>
      </c>
      <c r="I6" s="11"/>
    </row>
    <row r="7" spans="1:10" x14ac:dyDescent="0.25">
      <c r="A7" s="1" t="s">
        <v>5</v>
      </c>
      <c r="B7" s="4">
        <v>56970</v>
      </c>
      <c r="C7" s="4">
        <v>69867</v>
      </c>
      <c r="D7" s="4">
        <v>70657</v>
      </c>
      <c r="E7" s="4">
        <v>43617</v>
      </c>
      <c r="F7" s="4">
        <v>57752</v>
      </c>
      <c r="G7" s="4">
        <v>59859</v>
      </c>
      <c r="I7" s="11"/>
    </row>
    <row r="8" spans="1:10" x14ac:dyDescent="0.25">
      <c r="A8" s="1" t="s">
        <v>6</v>
      </c>
      <c r="B8" s="4">
        <v>48147</v>
      </c>
      <c r="C8" s="4">
        <v>56513</v>
      </c>
      <c r="D8" s="4">
        <v>65242</v>
      </c>
      <c r="E8" s="4">
        <v>37582</v>
      </c>
      <c r="F8" s="4">
        <v>45969</v>
      </c>
      <c r="G8" s="4">
        <v>52209</v>
      </c>
      <c r="I8" s="11"/>
    </row>
    <row r="9" spans="1:10" x14ac:dyDescent="0.25">
      <c r="A9" s="1" t="s">
        <v>7</v>
      </c>
      <c r="B9" s="4">
        <v>20915</v>
      </c>
      <c r="C9" s="4">
        <v>26252</v>
      </c>
      <c r="D9" s="4">
        <v>26122</v>
      </c>
      <c r="E9" s="4">
        <v>16473</v>
      </c>
      <c r="F9" s="4">
        <v>21025</v>
      </c>
      <c r="G9" s="4">
        <v>20459</v>
      </c>
      <c r="I9" s="11"/>
    </row>
    <row r="10" spans="1:10" x14ac:dyDescent="0.25">
      <c r="A10" s="1" t="s">
        <v>25</v>
      </c>
      <c r="B10" s="4">
        <v>14922</v>
      </c>
      <c r="C10" s="4">
        <v>15250</v>
      </c>
      <c r="D10" s="4">
        <v>14956</v>
      </c>
      <c r="E10" s="4">
        <v>8406</v>
      </c>
      <c r="F10" s="4">
        <v>8441</v>
      </c>
      <c r="G10" s="4">
        <v>8394</v>
      </c>
      <c r="I10" s="11"/>
    </row>
    <row r="11" spans="1:10" x14ac:dyDescent="0.25">
      <c r="A11" s="1"/>
      <c r="B11" s="4"/>
      <c r="C11" s="4"/>
      <c r="D11" s="4"/>
      <c r="E11" s="4"/>
      <c r="F11" s="4"/>
      <c r="G11" s="4"/>
      <c r="I11" s="11"/>
    </row>
    <row r="12" spans="1:10" x14ac:dyDescent="0.25">
      <c r="A12" s="1" t="s">
        <v>9</v>
      </c>
      <c r="B12" s="11">
        <f>SUM(B4:B10)</f>
        <v>349739</v>
      </c>
      <c r="C12" s="11">
        <f t="shared" ref="C12:G12" si="0">SUM(C4:C10)</f>
        <v>317514</v>
      </c>
      <c r="D12" s="11">
        <f t="shared" si="0"/>
        <v>286129</v>
      </c>
      <c r="E12" s="11">
        <f t="shared" si="0"/>
        <v>349739</v>
      </c>
      <c r="F12" s="11">
        <f t="shared" si="0"/>
        <v>317514</v>
      </c>
      <c r="G12" s="11">
        <f t="shared" si="0"/>
        <v>286129</v>
      </c>
      <c r="H12" s="5"/>
      <c r="I12" s="11"/>
      <c r="J12" s="5"/>
    </row>
    <row r="14" spans="1:10" x14ac:dyDescent="0.25">
      <c r="A14" s="10"/>
      <c r="B14" s="10"/>
      <c r="C14" s="10"/>
      <c r="D14" s="10"/>
      <c r="E14" s="10"/>
    </row>
    <row r="15" spans="1:10" x14ac:dyDescent="0.25">
      <c r="A15" s="18" t="s">
        <v>17</v>
      </c>
      <c r="B15" s="18" t="s">
        <v>24</v>
      </c>
      <c r="C15" s="18" t="s">
        <v>24</v>
      </c>
      <c r="D15" s="19" t="s">
        <v>24</v>
      </c>
      <c r="E15" s="19" t="s">
        <v>24</v>
      </c>
      <c r="F15" s="19" t="s">
        <v>24</v>
      </c>
      <c r="G15" s="19" t="s">
        <v>24</v>
      </c>
    </row>
    <row r="16" spans="1:10" x14ac:dyDescent="0.25">
      <c r="A16" s="1">
        <v>19</v>
      </c>
      <c r="B16" s="17">
        <f t="shared" ref="B16:G16" si="1">$A$16*B4</f>
        <v>252149</v>
      </c>
      <c r="C16" s="17">
        <f t="shared" si="1"/>
        <v>104443</v>
      </c>
      <c r="D16" s="17">
        <f t="shared" si="1"/>
        <v>87875</v>
      </c>
      <c r="E16" s="17">
        <f t="shared" si="1"/>
        <v>727795</v>
      </c>
      <c r="F16" s="17">
        <f t="shared" si="1"/>
        <v>351215</v>
      </c>
      <c r="G16" s="17">
        <f t="shared" si="1"/>
        <v>263606</v>
      </c>
    </row>
    <row r="17" spans="1:7" x14ac:dyDescent="0.25">
      <c r="A17" s="1">
        <v>22.5</v>
      </c>
      <c r="B17" s="17">
        <f t="shared" ref="B17:G17" si="2">$A$17*B5</f>
        <v>1797232.5</v>
      </c>
      <c r="C17" s="17">
        <f t="shared" si="2"/>
        <v>955980</v>
      </c>
      <c r="D17" s="17">
        <f t="shared" si="2"/>
        <v>581400</v>
      </c>
      <c r="E17" s="17">
        <f t="shared" si="2"/>
        <v>2373862.5</v>
      </c>
      <c r="F17" s="17">
        <f t="shared" si="2"/>
        <v>1489297.5</v>
      </c>
      <c r="G17" s="17">
        <f t="shared" si="2"/>
        <v>1027957.5</v>
      </c>
    </row>
    <row r="18" spans="1:7" x14ac:dyDescent="0.25">
      <c r="A18" s="1">
        <v>27</v>
      </c>
      <c r="B18" s="17">
        <f t="shared" ref="B18:G18" si="3">$A$18*B6</f>
        <v>3122199</v>
      </c>
      <c r="C18" s="17">
        <f t="shared" si="3"/>
        <v>2744469</v>
      </c>
      <c r="D18" s="17">
        <f t="shared" si="3"/>
        <v>2124549</v>
      </c>
      <c r="E18" s="17">
        <f t="shared" si="3"/>
        <v>2695977</v>
      </c>
      <c r="F18" s="17">
        <f t="shared" si="3"/>
        <v>2690577</v>
      </c>
      <c r="G18" s="17">
        <f t="shared" si="3"/>
        <v>2312469</v>
      </c>
    </row>
    <row r="19" spans="1:7" x14ac:dyDescent="0.25">
      <c r="A19" s="1">
        <v>32</v>
      </c>
      <c r="B19" s="17">
        <f t="shared" ref="B19:G19" si="4">$A$19*B7</f>
        <v>1823040</v>
      </c>
      <c r="C19" s="17">
        <f t="shared" si="4"/>
        <v>2235744</v>
      </c>
      <c r="D19" s="17">
        <f t="shared" si="4"/>
        <v>2261024</v>
      </c>
      <c r="E19" s="17">
        <f t="shared" si="4"/>
        <v>1395744</v>
      </c>
      <c r="F19" s="17">
        <f t="shared" si="4"/>
        <v>1848064</v>
      </c>
      <c r="G19" s="17">
        <f t="shared" si="4"/>
        <v>1915488</v>
      </c>
    </row>
    <row r="20" spans="1:7" x14ac:dyDescent="0.25">
      <c r="A20" s="1">
        <v>39.5</v>
      </c>
      <c r="B20" s="17">
        <f t="shared" ref="B20:G20" si="5">$A$20*B8</f>
        <v>1901806.5</v>
      </c>
      <c r="C20" s="17">
        <f t="shared" si="5"/>
        <v>2232263.5</v>
      </c>
      <c r="D20" s="17">
        <f t="shared" si="5"/>
        <v>2577059</v>
      </c>
      <c r="E20" s="17">
        <f t="shared" si="5"/>
        <v>1484489</v>
      </c>
      <c r="F20" s="17">
        <f t="shared" si="5"/>
        <v>1815775.5</v>
      </c>
      <c r="G20" s="17">
        <f t="shared" si="5"/>
        <v>2062255.5</v>
      </c>
    </row>
    <row r="21" spans="1:7" x14ac:dyDescent="0.25">
      <c r="A21" s="1">
        <v>49.5</v>
      </c>
      <c r="B21" s="17">
        <f t="shared" ref="B21:G21" si="6">$A$21*B9</f>
        <v>1035292.5</v>
      </c>
      <c r="C21" s="17">
        <f t="shared" si="6"/>
        <v>1299474</v>
      </c>
      <c r="D21" s="17">
        <f t="shared" si="6"/>
        <v>1293039</v>
      </c>
      <c r="E21" s="17">
        <f t="shared" si="6"/>
        <v>815413.5</v>
      </c>
      <c r="F21" s="17">
        <f t="shared" si="6"/>
        <v>1040737.5</v>
      </c>
      <c r="G21" s="17">
        <f t="shared" si="6"/>
        <v>1012720.5</v>
      </c>
    </row>
    <row r="22" spans="1:7" x14ac:dyDescent="0.25">
      <c r="A22" s="1">
        <v>67.5</v>
      </c>
      <c r="B22" s="17">
        <f t="shared" ref="B22:G22" si="7">$A$22*B10</f>
        <v>1007235</v>
      </c>
      <c r="C22" s="17">
        <f t="shared" si="7"/>
        <v>1029375</v>
      </c>
      <c r="D22" s="17">
        <f t="shared" si="7"/>
        <v>1009530</v>
      </c>
      <c r="E22" s="17">
        <f t="shared" si="7"/>
        <v>567405</v>
      </c>
      <c r="F22" s="17">
        <f t="shared" si="7"/>
        <v>569767.5</v>
      </c>
      <c r="G22" s="17">
        <f t="shared" si="7"/>
        <v>566595</v>
      </c>
    </row>
    <row r="24" spans="1:7" x14ac:dyDescent="0.25">
      <c r="A24" s="1" t="s">
        <v>31</v>
      </c>
      <c r="B24" s="6">
        <f>SUM(B16:B22)</f>
        <v>10938954.5</v>
      </c>
      <c r="C24" s="6">
        <f t="shared" ref="C24:G24" si="8">SUM(C16:C22)</f>
        <v>10601748.5</v>
      </c>
      <c r="D24" s="6">
        <f t="shared" si="8"/>
        <v>9934476</v>
      </c>
      <c r="E24" s="6">
        <f t="shared" si="8"/>
        <v>10060686</v>
      </c>
      <c r="F24" s="6">
        <f t="shared" si="8"/>
        <v>9805434</v>
      </c>
      <c r="G24" s="6">
        <f t="shared" si="8"/>
        <v>9161091.5</v>
      </c>
    </row>
    <row r="27" spans="1:7" s="16" customFormat="1" x14ac:dyDescent="0.25">
      <c r="A27" s="16" t="s">
        <v>32</v>
      </c>
      <c r="B27" s="16" t="s">
        <v>29</v>
      </c>
      <c r="C27" s="16" t="s">
        <v>29</v>
      </c>
      <c r="D27" s="16" t="s">
        <v>29</v>
      </c>
      <c r="E27" s="16" t="s">
        <v>29</v>
      </c>
      <c r="F27" s="16" t="s">
        <v>29</v>
      </c>
      <c r="G27" s="16" t="s">
        <v>29</v>
      </c>
    </row>
    <row r="28" spans="1:7" x14ac:dyDescent="0.25">
      <c r="A28">
        <f t="shared" ref="A28:A34" si="9">A16*A16</f>
        <v>361</v>
      </c>
      <c r="B28" s="6">
        <f t="shared" ref="B28:G28" si="10">B4*$A$28</f>
        <v>4790831</v>
      </c>
      <c r="C28" s="6">
        <f t="shared" si="10"/>
        <v>1984417</v>
      </c>
      <c r="D28" s="6">
        <f t="shared" si="10"/>
        <v>1669625</v>
      </c>
      <c r="E28" s="6">
        <f t="shared" si="10"/>
        <v>13828105</v>
      </c>
      <c r="F28" s="6">
        <f t="shared" si="10"/>
        <v>6673085</v>
      </c>
      <c r="G28" s="6">
        <f t="shared" si="10"/>
        <v>5008514</v>
      </c>
    </row>
    <row r="29" spans="1:7" x14ac:dyDescent="0.25">
      <c r="A29">
        <f t="shared" si="9"/>
        <v>506.25</v>
      </c>
      <c r="B29" s="6">
        <f t="shared" ref="B29:G29" si="11">B5*$A$29</f>
        <v>40437731.25</v>
      </c>
      <c r="C29" s="6">
        <f t="shared" si="11"/>
        <v>21509550</v>
      </c>
      <c r="D29" s="6">
        <f t="shared" si="11"/>
        <v>13081500</v>
      </c>
      <c r="E29" s="6">
        <f t="shared" si="11"/>
        <v>53411906.25</v>
      </c>
      <c r="F29" s="6">
        <f t="shared" si="11"/>
        <v>33509193.75</v>
      </c>
      <c r="G29" s="6">
        <f t="shared" si="11"/>
        <v>23129043.75</v>
      </c>
    </row>
    <row r="30" spans="1:7" x14ac:dyDescent="0.25">
      <c r="A30">
        <f t="shared" si="9"/>
        <v>729</v>
      </c>
      <c r="B30" s="6">
        <f t="shared" ref="B30:G30" si="12">B6*$A$30</f>
        <v>84299373</v>
      </c>
      <c r="C30" s="6">
        <f t="shared" si="12"/>
        <v>74100663</v>
      </c>
      <c r="D30" s="6">
        <f t="shared" si="12"/>
        <v>57362823</v>
      </c>
      <c r="E30" s="6">
        <f t="shared" si="12"/>
        <v>72791379</v>
      </c>
      <c r="F30" s="6">
        <f t="shared" si="12"/>
        <v>72645579</v>
      </c>
      <c r="G30" s="6">
        <f t="shared" si="12"/>
        <v>62436663</v>
      </c>
    </row>
    <row r="31" spans="1:7" x14ac:dyDescent="0.25">
      <c r="A31">
        <f t="shared" si="9"/>
        <v>1024</v>
      </c>
      <c r="B31" s="6">
        <f t="shared" ref="B31:G31" si="13">B7*$A$31</f>
        <v>58337280</v>
      </c>
      <c r="C31" s="6">
        <f t="shared" si="13"/>
        <v>71543808</v>
      </c>
      <c r="D31" s="6">
        <f t="shared" si="13"/>
        <v>72352768</v>
      </c>
      <c r="E31" s="6">
        <f t="shared" si="13"/>
        <v>44663808</v>
      </c>
      <c r="F31" s="6">
        <f t="shared" si="13"/>
        <v>59138048</v>
      </c>
      <c r="G31" s="6">
        <f t="shared" si="13"/>
        <v>61295616</v>
      </c>
    </row>
    <row r="32" spans="1:7" x14ac:dyDescent="0.25">
      <c r="A32">
        <f t="shared" si="9"/>
        <v>1560.25</v>
      </c>
      <c r="B32" s="6">
        <f t="shared" ref="B32:G32" si="14">B8*$A$32</f>
        <v>75121356.75</v>
      </c>
      <c r="C32" s="6">
        <f t="shared" si="14"/>
        <v>88174408.25</v>
      </c>
      <c r="D32" s="6">
        <f t="shared" si="14"/>
        <v>101793830.5</v>
      </c>
      <c r="E32" s="6">
        <f t="shared" si="14"/>
        <v>58637315.5</v>
      </c>
      <c r="F32" s="6">
        <f t="shared" si="14"/>
        <v>71723132.25</v>
      </c>
      <c r="G32" s="6">
        <f t="shared" si="14"/>
        <v>81459092.25</v>
      </c>
    </row>
    <row r="33" spans="1:7" x14ac:dyDescent="0.25">
      <c r="A33">
        <f t="shared" si="9"/>
        <v>2450.25</v>
      </c>
      <c r="B33" s="6">
        <f t="shared" ref="B33:G33" si="15">B9*$A$33</f>
        <v>51246978.75</v>
      </c>
      <c r="C33" s="6">
        <f t="shared" si="15"/>
        <v>64323963</v>
      </c>
      <c r="D33" s="6">
        <f t="shared" si="15"/>
        <v>64005430.5</v>
      </c>
      <c r="E33" s="6">
        <f t="shared" si="15"/>
        <v>40362968.25</v>
      </c>
      <c r="F33" s="6">
        <f t="shared" si="15"/>
        <v>51516506.25</v>
      </c>
      <c r="G33" s="6">
        <f t="shared" si="15"/>
        <v>50129664.75</v>
      </c>
    </row>
    <row r="34" spans="1:7" x14ac:dyDescent="0.25">
      <c r="A34">
        <f t="shared" si="9"/>
        <v>4556.25</v>
      </c>
      <c r="B34" s="6">
        <f t="shared" ref="B34:G34" si="16">B10*$A$34</f>
        <v>67988362.5</v>
      </c>
      <c r="C34" s="6">
        <f t="shared" si="16"/>
        <v>69482812.5</v>
      </c>
      <c r="D34" s="6">
        <f t="shared" si="16"/>
        <v>68143275</v>
      </c>
      <c r="E34" s="6">
        <f t="shared" si="16"/>
        <v>38299837.5</v>
      </c>
      <c r="F34" s="6">
        <f t="shared" si="16"/>
        <v>38459306.25</v>
      </c>
      <c r="G34" s="6">
        <f t="shared" si="16"/>
        <v>38245162.5</v>
      </c>
    </row>
    <row r="36" spans="1:7" x14ac:dyDescent="0.25">
      <c r="A36" s="1" t="s">
        <v>30</v>
      </c>
      <c r="B36" s="14">
        <f>SUM(B28:B34)</f>
        <v>382221913.25</v>
      </c>
      <c r="C36" s="14">
        <f t="shared" ref="C36:G36" si="17">SUM(C28:C34)</f>
        <v>391119621.75</v>
      </c>
      <c r="D36" s="14">
        <f t="shared" si="17"/>
        <v>378409252</v>
      </c>
      <c r="E36" s="14">
        <f t="shared" si="17"/>
        <v>321995319.5</v>
      </c>
      <c r="F36" s="14">
        <f t="shared" si="17"/>
        <v>333664850.5</v>
      </c>
      <c r="G36" s="14">
        <f t="shared" si="17"/>
        <v>321703756.25</v>
      </c>
    </row>
    <row r="38" spans="1:7" s="1" customFormat="1" x14ac:dyDescent="0.25">
      <c r="A38" s="1" t="s">
        <v>8</v>
      </c>
      <c r="B38" s="26">
        <f t="shared" ref="B38:G38" si="18">SQRT(((B12*B36)-(B24^2))/(B12*(B12-1)))</f>
        <v>10.705006778512468</v>
      </c>
      <c r="C38" s="26">
        <f t="shared" si="18"/>
        <v>10.813696037899682</v>
      </c>
      <c r="D38" s="26">
        <f t="shared" si="18"/>
        <v>10.817395599126405</v>
      </c>
      <c r="E38" s="26">
        <f t="shared" si="18"/>
        <v>9.652732557285038</v>
      </c>
      <c r="F38" s="26">
        <f t="shared" si="18"/>
        <v>9.8577607271205405</v>
      </c>
      <c r="G38" s="26">
        <f t="shared" si="18"/>
        <v>9.960974525106332</v>
      </c>
    </row>
  </sheetData>
  <mergeCells count="3">
    <mergeCell ref="A1:G1"/>
    <mergeCell ref="B2:D2"/>
    <mergeCell ref="E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M1" sqref="M1:N1"/>
    </sheetView>
  </sheetViews>
  <sheetFormatPr defaultRowHeight="15" x14ac:dyDescent="0.25"/>
  <cols>
    <col min="1" max="1" width="22.140625" bestFit="1" customWidth="1"/>
    <col min="2" max="7" width="14.140625" bestFit="1" customWidth="1"/>
  </cols>
  <sheetData>
    <row r="1" spans="1:7" x14ac:dyDescent="0.25">
      <c r="A1" s="28" t="s">
        <v>0</v>
      </c>
      <c r="B1" s="28"/>
      <c r="C1" s="28"/>
      <c r="D1" s="28"/>
      <c r="E1" s="28"/>
      <c r="F1" s="28"/>
      <c r="G1" s="28"/>
    </row>
    <row r="2" spans="1:7" x14ac:dyDescent="0.25">
      <c r="A2" s="1"/>
      <c r="B2" s="28" t="s">
        <v>1</v>
      </c>
      <c r="C2" s="28"/>
      <c r="D2" s="28"/>
      <c r="E2" s="28" t="s">
        <v>2</v>
      </c>
      <c r="F2" s="28"/>
      <c r="G2" s="28"/>
    </row>
    <row r="3" spans="1:7" x14ac:dyDescent="0.25">
      <c r="A3" s="1"/>
      <c r="B3" s="2">
        <v>1991</v>
      </c>
      <c r="C3" s="2">
        <v>1996</v>
      </c>
      <c r="D3" s="2">
        <v>2001</v>
      </c>
      <c r="E3" s="2">
        <v>1991</v>
      </c>
      <c r="F3" s="2">
        <v>1996</v>
      </c>
      <c r="G3" s="2">
        <v>2001</v>
      </c>
    </row>
    <row r="4" spans="1:7" x14ac:dyDescent="0.25">
      <c r="A4" s="1" t="s">
        <v>36</v>
      </c>
      <c r="B4" s="4">
        <v>13271</v>
      </c>
      <c r="C4" s="4">
        <v>5497</v>
      </c>
      <c r="D4" s="4">
        <v>4625</v>
      </c>
      <c r="E4" s="4">
        <v>38305</v>
      </c>
      <c r="F4" s="4">
        <v>18485</v>
      </c>
      <c r="G4" s="4">
        <v>13874</v>
      </c>
    </row>
    <row r="5" spans="1:7" x14ac:dyDescent="0.25">
      <c r="A5" s="1" t="s">
        <v>3</v>
      </c>
      <c r="B5" s="4">
        <v>79877</v>
      </c>
      <c r="C5" s="4">
        <v>42488</v>
      </c>
      <c r="D5" s="4">
        <v>25840</v>
      </c>
      <c r="E5" s="4">
        <v>105505</v>
      </c>
      <c r="F5" s="4">
        <v>66191</v>
      </c>
      <c r="G5" s="4">
        <v>45687</v>
      </c>
    </row>
    <row r="6" spans="1:7" x14ac:dyDescent="0.25">
      <c r="A6" s="1" t="s">
        <v>4</v>
      </c>
      <c r="B6" s="4">
        <v>115637</v>
      </c>
      <c r="C6" s="4">
        <v>101647</v>
      </c>
      <c r="D6" s="4">
        <v>78687</v>
      </c>
      <c r="E6" s="4">
        <v>99851</v>
      </c>
      <c r="F6" s="4">
        <v>99651</v>
      </c>
      <c r="G6" s="4">
        <v>85647</v>
      </c>
    </row>
    <row r="7" spans="1:7" x14ac:dyDescent="0.25">
      <c r="A7" s="1" t="s">
        <v>5</v>
      </c>
      <c r="B7" s="4">
        <v>56970</v>
      </c>
      <c r="C7" s="4">
        <v>69867</v>
      </c>
      <c r="D7" s="4">
        <v>70657</v>
      </c>
      <c r="E7" s="4">
        <v>43617</v>
      </c>
      <c r="F7" s="4">
        <v>57752</v>
      </c>
      <c r="G7" s="4">
        <v>59859</v>
      </c>
    </row>
    <row r="8" spans="1:7" x14ac:dyDescent="0.25">
      <c r="A8" s="1" t="s">
        <v>6</v>
      </c>
      <c r="B8" s="4">
        <v>48147</v>
      </c>
      <c r="C8" s="4">
        <v>56513</v>
      </c>
      <c r="D8" s="4">
        <v>65242</v>
      </c>
      <c r="E8" s="4">
        <v>37582</v>
      </c>
      <c r="F8" s="4">
        <v>45969</v>
      </c>
      <c r="G8" s="4">
        <v>52209</v>
      </c>
    </row>
    <row r="9" spans="1:7" x14ac:dyDescent="0.25">
      <c r="A9" s="1" t="s">
        <v>7</v>
      </c>
      <c r="B9" s="4">
        <v>20915</v>
      </c>
      <c r="C9" s="4">
        <v>26252</v>
      </c>
      <c r="D9" s="4">
        <v>26122</v>
      </c>
      <c r="E9" s="4">
        <v>16473</v>
      </c>
      <c r="F9" s="4">
        <v>21025</v>
      </c>
      <c r="G9" s="4">
        <v>20459</v>
      </c>
    </row>
    <row r="10" spans="1:7" x14ac:dyDescent="0.25">
      <c r="A10" s="1" t="s">
        <v>25</v>
      </c>
      <c r="B10" s="4">
        <v>14922</v>
      </c>
      <c r="C10" s="4">
        <v>15250</v>
      </c>
      <c r="D10" s="4">
        <v>14956</v>
      </c>
      <c r="E10" s="4">
        <v>8406</v>
      </c>
      <c r="F10" s="4">
        <v>8441</v>
      </c>
      <c r="G10" s="4">
        <v>8394</v>
      </c>
    </row>
    <row r="16" spans="1:7" x14ac:dyDescent="0.25">
      <c r="A16" s="1" t="s">
        <v>43</v>
      </c>
      <c r="B16" s="26">
        <f>('Standard Deviation'!B38/'Mean '!B26)*100</f>
        <v>34.22592502519479</v>
      </c>
      <c r="C16" s="26">
        <f>('Standard Deviation'!C38/'Mean '!C26)*100</f>
        <v>32.386166147760242</v>
      </c>
      <c r="D16" s="26">
        <f>('Standard Deviation'!D38/'Mean '!D26)*100</f>
        <v>31.155851454897459</v>
      </c>
      <c r="E16" s="26">
        <f>('Standard Deviation'!E38/'Mean '!E26)*100</f>
        <v>33.555733991223981</v>
      </c>
      <c r="F16" s="26">
        <f>('Standard Deviation'!F38/'Mean '!F26)*100</f>
        <v>31.920841438644644</v>
      </c>
      <c r="G16" s="26">
        <f>('Standard Deviation'!G38/'Mean '!G26)*100</f>
        <v>31.11118014588272</v>
      </c>
    </row>
    <row r="18" spans="1:13" x14ac:dyDescent="0.25">
      <c r="A18" s="1" t="s">
        <v>42</v>
      </c>
      <c r="B18" s="1" t="s">
        <v>44</v>
      </c>
      <c r="C18" s="1" t="s">
        <v>44</v>
      </c>
      <c r="D18" s="1" t="s">
        <v>44</v>
      </c>
      <c r="E18" s="1" t="s">
        <v>44</v>
      </c>
      <c r="F18" s="1" t="s">
        <v>44</v>
      </c>
      <c r="G18" s="1" t="s">
        <v>44</v>
      </c>
    </row>
    <row r="20" spans="1:13" x14ac:dyDescent="0.25">
      <c r="A20" s="10" t="s">
        <v>45</v>
      </c>
      <c r="B20" s="30" t="s">
        <v>46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 x14ac:dyDescent="0.25">
      <c r="B21" s="31" t="s">
        <v>49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</row>
    <row r="22" spans="1:13" x14ac:dyDescent="0.25">
      <c r="A22" s="10"/>
      <c r="B22" s="27" t="s">
        <v>47</v>
      </c>
      <c r="C22" s="10"/>
      <c r="D22" s="10"/>
      <c r="E22" s="10"/>
      <c r="F22" s="10"/>
      <c r="G22" s="10"/>
      <c r="H22" s="10"/>
      <c r="I22" s="10"/>
      <c r="J22" s="10"/>
      <c r="K22" s="10"/>
    </row>
    <row r="23" spans="1:13" x14ac:dyDescent="0.25">
      <c r="B23" s="31" t="s">
        <v>48</v>
      </c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</sheetData>
  <mergeCells count="6">
    <mergeCell ref="B20:M20"/>
    <mergeCell ref="B21:M21"/>
    <mergeCell ref="B23:M23"/>
    <mergeCell ref="A1:G1"/>
    <mergeCell ref="B2:D2"/>
    <mergeCell ref="E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Mean </vt:lpstr>
      <vt:lpstr>Median</vt:lpstr>
      <vt:lpstr>Lower &amp; Upper Quartile &amp; IQR</vt:lpstr>
      <vt:lpstr>Standard Deviation</vt:lpstr>
      <vt:lpstr>Coefficients &amp; Skewness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Shornel</dc:creator>
  <cp:lastModifiedBy>Shornel</cp:lastModifiedBy>
  <cp:lastPrinted>2016-09-20T10:21:12Z</cp:lastPrinted>
  <dcterms:created xsi:type="dcterms:W3CDTF">2016-09-11T16:25:42Z</dcterms:created>
  <dcterms:modified xsi:type="dcterms:W3CDTF">2016-09-20T19:12:37Z</dcterms:modified>
</cp:coreProperties>
</file>