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430"/>
  <workbookPr showInkAnnotation="0" autoCompressPictures="0"/>
  <bookViews>
    <workbookView xWindow="10760" yWindow="0" windowWidth="28800" windowHeight="282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0" i="1" l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B123" i="1"/>
  <c r="B124" i="1"/>
  <c r="B125" i="1"/>
  <c r="B126" i="1"/>
  <c r="B127" i="1"/>
  <c r="B128" i="1"/>
  <c r="B122" i="1"/>
  <c r="P69" i="1"/>
  <c r="O69" i="1"/>
  <c r="N69" i="1"/>
  <c r="O68" i="1"/>
  <c r="N68" i="1"/>
  <c r="O67" i="1"/>
  <c r="N67" i="1"/>
  <c r="P68" i="1"/>
  <c r="P67" i="1"/>
  <c r="P66" i="1"/>
  <c r="O66" i="1"/>
  <c r="N66" i="1"/>
  <c r="P59" i="1"/>
  <c r="O59" i="1"/>
  <c r="N59" i="1"/>
  <c r="P58" i="1"/>
  <c r="O58" i="1"/>
  <c r="N58" i="1"/>
  <c r="P57" i="1"/>
  <c r="O57" i="1"/>
  <c r="B29" i="1"/>
  <c r="B30" i="1"/>
  <c r="B31" i="1"/>
  <c r="B32" i="1"/>
  <c r="B33" i="1"/>
  <c r="B34" i="1"/>
  <c r="B28" i="1"/>
  <c r="N57" i="1"/>
  <c r="P56" i="1"/>
  <c r="O56" i="1"/>
  <c r="N56" i="1"/>
  <c r="F34" i="1"/>
  <c r="C26" i="1"/>
  <c r="K217" i="1"/>
  <c r="K216" i="1"/>
  <c r="K101" i="1"/>
  <c r="H213" i="1"/>
  <c r="H209" i="1"/>
  <c r="H208" i="1"/>
  <c r="H210" i="1"/>
  <c r="H215" i="1"/>
  <c r="H203" i="1"/>
  <c r="H201" i="1"/>
  <c r="H198" i="1"/>
  <c r="H197" i="1"/>
  <c r="H196" i="1"/>
  <c r="H190" i="1"/>
  <c r="H189" i="1"/>
  <c r="H191" i="1"/>
  <c r="H185" i="1"/>
  <c r="H184" i="1"/>
  <c r="H183" i="1"/>
  <c r="E122" i="1"/>
  <c r="F122" i="1"/>
  <c r="G122" i="1"/>
  <c r="C123" i="1"/>
  <c r="E123" i="1"/>
  <c r="F123" i="1"/>
  <c r="G123" i="1"/>
  <c r="E124" i="1"/>
  <c r="F124" i="1"/>
  <c r="C124" i="1"/>
  <c r="G124" i="1"/>
  <c r="E125" i="1"/>
  <c r="F125" i="1"/>
  <c r="C125" i="1"/>
  <c r="G125" i="1"/>
  <c r="E126" i="1"/>
  <c r="F126" i="1"/>
  <c r="C126" i="1"/>
  <c r="G126" i="1"/>
  <c r="E127" i="1"/>
  <c r="F127" i="1"/>
  <c r="C127" i="1"/>
  <c r="G127" i="1"/>
  <c r="E128" i="1"/>
  <c r="F128" i="1"/>
  <c r="H177" i="1"/>
  <c r="H174" i="1"/>
  <c r="H179" i="1"/>
  <c r="H170" i="1"/>
  <c r="H162" i="1"/>
  <c r="H159" i="1"/>
  <c r="H155" i="1"/>
  <c r="H154" i="1"/>
  <c r="H156" i="1"/>
  <c r="H140" i="1"/>
  <c r="G139" i="1"/>
  <c r="H148" i="1"/>
  <c r="G147" i="1"/>
  <c r="H171" i="1"/>
  <c r="H169" i="1"/>
  <c r="G143" i="1"/>
  <c r="G144" i="1"/>
  <c r="H145" i="1"/>
  <c r="H137" i="1"/>
  <c r="G136" i="1"/>
  <c r="G135" i="1"/>
  <c r="I108" i="1"/>
  <c r="I110" i="1"/>
  <c r="I112" i="1"/>
  <c r="C120" i="1"/>
  <c r="G132" i="1"/>
  <c r="G120" i="1"/>
  <c r="C121" i="1"/>
  <c r="E121" i="1"/>
  <c r="F121" i="1"/>
  <c r="G121" i="1"/>
  <c r="C122" i="1"/>
  <c r="F129" i="1"/>
  <c r="H164" i="1"/>
  <c r="F130" i="1"/>
  <c r="H133" i="1"/>
  <c r="C128" i="1"/>
  <c r="G128" i="1"/>
  <c r="C129" i="1"/>
  <c r="G129" i="1"/>
  <c r="D130" i="1"/>
  <c r="I114" i="1"/>
  <c r="F105" i="1"/>
  <c r="I14" i="1"/>
  <c r="I16" i="1"/>
  <c r="I18" i="1"/>
  <c r="E26" i="1"/>
  <c r="C27" i="1"/>
  <c r="E27" i="1"/>
  <c r="F27" i="1"/>
  <c r="G27" i="1"/>
  <c r="C28" i="1"/>
  <c r="E28" i="1"/>
  <c r="F28" i="1"/>
  <c r="G28" i="1"/>
  <c r="H57" i="1"/>
  <c r="H98" i="1"/>
  <c r="H80" i="1"/>
  <c r="H95" i="1"/>
  <c r="H100" i="1"/>
  <c r="H76" i="1"/>
  <c r="H85" i="1"/>
  <c r="G26" i="1"/>
  <c r="H88" i="1"/>
  <c r="H90" i="1"/>
  <c r="C29" i="1"/>
  <c r="E29" i="1"/>
  <c r="F29" i="1"/>
  <c r="G29" i="1"/>
  <c r="C30" i="1"/>
  <c r="F30" i="1"/>
  <c r="E30" i="1"/>
  <c r="G30" i="1"/>
  <c r="C31" i="1"/>
  <c r="F31" i="1"/>
  <c r="E31" i="1"/>
  <c r="G31" i="1"/>
  <c r="C32" i="1"/>
  <c r="F32" i="1"/>
  <c r="E32" i="1"/>
  <c r="G32" i="1"/>
  <c r="C33" i="1"/>
  <c r="F33" i="1"/>
  <c r="E33" i="1"/>
  <c r="G33" i="1"/>
  <c r="C34" i="1"/>
  <c r="H70" i="1"/>
  <c r="H67" i="1"/>
  <c r="H72" i="1"/>
  <c r="H60" i="1"/>
  <c r="H62" i="1"/>
  <c r="H52" i="1"/>
  <c r="G51" i="1"/>
  <c r="H49" i="1"/>
  <c r="G48" i="1"/>
  <c r="H46" i="1"/>
  <c r="G45" i="1"/>
  <c r="H43" i="1"/>
  <c r="G42" i="1"/>
  <c r="D36" i="1"/>
  <c r="G38" i="1"/>
  <c r="F36" i="1"/>
  <c r="H39" i="1"/>
  <c r="H40" i="1"/>
  <c r="E34" i="1"/>
  <c r="G34" i="1"/>
  <c r="C35" i="1"/>
  <c r="E35" i="1"/>
  <c r="G35" i="1"/>
  <c r="H36" i="1"/>
  <c r="I20" i="1"/>
  <c r="F8" i="1"/>
</calcChain>
</file>

<file path=xl/sharedStrings.xml><?xml version="1.0" encoding="utf-8"?>
<sst xmlns="http://schemas.openxmlformats.org/spreadsheetml/2006/main" count="224" uniqueCount="110">
  <si>
    <t>(a)</t>
  </si>
  <si>
    <t>IFRS Criteria:</t>
  </si>
  <si>
    <t>Transfer of ownership</t>
  </si>
  <si>
    <t>No</t>
  </si>
  <si>
    <t>Term of lease major part of economic life</t>
  </si>
  <si>
    <t>8/15=</t>
  </si>
  <si>
    <t>Marks</t>
  </si>
  <si>
    <t>Specialized equipment</t>
  </si>
  <si>
    <t>Presence of a BPO</t>
  </si>
  <si>
    <t>FV - $12,000,000</t>
  </si>
  <si>
    <t>Yes</t>
  </si>
  <si>
    <t>PVMLP substanially all of FV</t>
  </si>
  <si>
    <t>$4,562,337 @ 8% for 8 years</t>
  </si>
  <si>
    <t>years =</t>
  </si>
  <si>
    <t>PVMLP</t>
  </si>
  <si>
    <t>Lease payments</t>
  </si>
  <si>
    <t>BPO</t>
  </si>
  <si>
    <t>$7,000,000@8% 8 years from now</t>
  </si>
  <si>
    <t>years=</t>
  </si>
  <si>
    <t>PVMLP =</t>
  </si>
  <si>
    <t>FV =</t>
  </si>
  <si>
    <t>(b)</t>
  </si>
  <si>
    <t>Net investment amortization schedule</t>
  </si>
  <si>
    <t>Year</t>
  </si>
  <si>
    <t>Opening</t>
  </si>
  <si>
    <t>Payment</t>
  </si>
  <si>
    <t>Sub total</t>
  </si>
  <si>
    <t>Interest</t>
  </si>
  <si>
    <t>Ending</t>
  </si>
  <si>
    <t>balance</t>
  </si>
  <si>
    <t>income</t>
  </si>
  <si>
    <t>Lessor:</t>
  </si>
  <si>
    <t>Total</t>
  </si>
  <si>
    <t>= FV</t>
  </si>
  <si>
    <t>(c)</t>
  </si>
  <si>
    <t>DR</t>
  </si>
  <si>
    <t>CR</t>
  </si>
  <si>
    <t>Deferred Interest Income</t>
  </si>
  <si>
    <t>Cash</t>
  </si>
  <si>
    <t>Interest Income</t>
  </si>
  <si>
    <t>(d)</t>
  </si>
  <si>
    <t>Current Assets</t>
  </si>
  <si>
    <t>Lease payments receivable due within one year</t>
  </si>
  <si>
    <t>Long-Term Assets</t>
  </si>
  <si>
    <t>Lease payments receivable</t>
  </si>
  <si>
    <t>Interest income</t>
  </si>
  <si>
    <t>Cash from Operations</t>
  </si>
  <si>
    <t>Impact on net income</t>
  </si>
  <si>
    <t>Cash from Investing</t>
  </si>
  <si>
    <t>Reduction of net investment in a lease</t>
  </si>
  <si>
    <t>Net change in cash</t>
  </si>
  <si>
    <t>(e)</t>
  </si>
  <si>
    <t>Lessee:</t>
  </si>
  <si>
    <t>ASPE Criteria:</t>
  </si>
  <si>
    <t>Term of lease greater than 75% of economic life</t>
  </si>
  <si>
    <t>PVMLP greater than 90% of FV</t>
  </si>
  <si>
    <t>Therefore Finance Lease for Lessor</t>
  </si>
  <si>
    <t>Therefore Finance Lease for Lessee</t>
  </si>
  <si>
    <t>(f)</t>
  </si>
  <si>
    <t>expense</t>
  </si>
  <si>
    <t>Reduction in</t>
  </si>
  <si>
    <t>obligation</t>
  </si>
  <si>
    <t>(g)</t>
  </si>
  <si>
    <t>Asset under capital lease</t>
  </si>
  <si>
    <t>Obligation under capital lease</t>
  </si>
  <si>
    <t>Interest expense</t>
  </si>
  <si>
    <t>Depreciation expense</t>
  </si>
  <si>
    <t>Accumulated depreciation</t>
  </si>
  <si>
    <t>Current Liabilities</t>
  </si>
  <si>
    <t>Long-Term Liabilities</t>
  </si>
  <si>
    <t>less accumulated depreciation</t>
  </si>
  <si>
    <t>(FV of $29,999,986 depreciated over economic life of 15 years)</t>
  </si>
  <si>
    <t>Lease payments due within one year</t>
  </si>
  <si>
    <t>Reduction of obligation under a capital lease</t>
  </si>
  <si>
    <t>Add back - depreciation expense</t>
  </si>
  <si>
    <t>(h)</t>
  </si>
  <si>
    <t>Total Lessor marks</t>
  </si>
  <si>
    <t>Total Lessee marks</t>
  </si>
  <si>
    <t>Total marks for Assignment 1</t>
  </si>
  <si>
    <t>Cash from Financing</t>
  </si>
  <si>
    <t>Solution to ADM 4348 A &amp; B Fall 2016 Assignment 1</t>
  </si>
  <si>
    <t>Machine</t>
  </si>
  <si>
    <t>Kisilova Enterprises Balance Sheet -2015</t>
  </si>
  <si>
    <t>Kisilova Enterprises Balance Sheet -2014</t>
  </si>
  <si>
    <t>Kisilova Enterprises Income Statement - 2014</t>
  </si>
  <si>
    <t>Kisilova Enterprises Cash Flow Statement - 2014</t>
  </si>
  <si>
    <t>Kisilova Enterprises Cash Flow Statement - 2015</t>
  </si>
  <si>
    <t>from notes to F/S</t>
  </si>
  <si>
    <t>MLP</t>
  </si>
  <si>
    <t>UI</t>
  </si>
  <si>
    <t>Net Investment</t>
  </si>
  <si>
    <t>Within 1 year (2015)</t>
  </si>
  <si>
    <t>Between 1-5 years (2016-19)</t>
  </si>
  <si>
    <t>Greater than 5 years (2020-2021)</t>
  </si>
  <si>
    <t>Notes to F/S - 2014</t>
  </si>
  <si>
    <t>Notes to F/S - 2015</t>
  </si>
  <si>
    <t>Within 1 year (2016)</t>
  </si>
  <si>
    <t>Between 1-5 years (2017-2020)</t>
  </si>
  <si>
    <t>Greater than 5 years (2021)</t>
  </si>
  <si>
    <t>Death to all Vampires (DTAV) Inc. (owner - Dr. Abraham Van Helsing)</t>
  </si>
  <si>
    <t>DTAV Balance Sheet -2014</t>
  </si>
  <si>
    <t>DTAV Balance Sheet -2015</t>
  </si>
  <si>
    <t>DTAV Income Statement - 2014</t>
  </si>
  <si>
    <t>DTAV Income Statement - 2015</t>
  </si>
  <si>
    <t>DTAV Cash Flow Statement - 2014</t>
  </si>
  <si>
    <t>DTAV Cash Flow Statement - 2015</t>
  </si>
  <si>
    <t>Reduction of Lease Obligation</t>
  </si>
  <si>
    <t>Kisilova Enterprises (owner - Count Vladimir Dracula)</t>
  </si>
  <si>
    <t>Kisilova Enterprises Income Statement - 2015</t>
  </si>
  <si>
    <t>Yes/No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</si>
</sst>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8" formatCode="&quot;$&quot;#,##0.00_);[Red]\(&quot;$&quot;#,##0.00\)"/>
    <numFmt numFmtId="164" formatCode="&quot;$&quot;#,##0"/>
    <numFmt numFmtId="165" formatCode="_-[$$-1009]* #,##0_-;\-[$$-1009]* #,##0_-;_-[$$-1009]* &quot;-&quot;??_-;_-@_-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"/>
      <name val="Calibri"/>
      <scheme val="minor"/>
    </font>
    <font>
      <b/>
      <sz val="11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u/>
      <sz val="20"/>
      <color theme="1"/>
      <name val="Calibri"/>
      <scheme val="minor"/>
    </font>
    <font>
      <b/>
      <u/>
      <sz val="16"/>
      <color theme="1"/>
      <name val="Calibri"/>
      <scheme val="minor"/>
    </font>
    <font>
      <sz val="8"/>
      <name val="Calibri"/>
      <family val="2"/>
      <scheme val="minor"/>
    </font>
    <font>
      <u val="singleAccounting"/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5" fillId="0" borderId="0" xfId="0" applyFont="1"/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8" fontId="0" fillId="0" borderId="0" xfId="0" applyNumberForma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8" fontId="5" fillId="0" borderId="0" xfId="0" applyNumberFormat="1" applyFont="1"/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165" fontId="0" fillId="0" borderId="0" xfId="0" applyNumberFormat="1"/>
    <xf numFmtId="0" fontId="0" fillId="0" borderId="0" xfId="0" quotePrefix="1"/>
    <xf numFmtId="165" fontId="5" fillId="0" borderId="0" xfId="0" applyNumberFormat="1" applyFont="1"/>
    <xf numFmtId="6" fontId="5" fillId="0" borderId="0" xfId="0" applyNumberFormat="1" applyFont="1"/>
    <xf numFmtId="0" fontId="7" fillId="0" borderId="0" xfId="0" applyFont="1"/>
    <xf numFmtId="165" fontId="0" fillId="0" borderId="0" xfId="0" applyNumberFormat="1" applyFont="1"/>
    <xf numFmtId="3" fontId="0" fillId="0" borderId="0" xfId="0" applyNumberFormat="1"/>
    <xf numFmtId="3" fontId="5" fillId="0" borderId="0" xfId="0" applyNumberFormat="1" applyFont="1"/>
    <xf numFmtId="37" fontId="0" fillId="0" borderId="0" xfId="0" applyNumberFormat="1"/>
    <xf numFmtId="37" fontId="5" fillId="0" borderId="0" xfId="0" applyNumberFormat="1" applyFont="1"/>
    <xf numFmtId="0" fontId="0" fillId="0" borderId="0" xfId="0" applyFont="1"/>
    <xf numFmtId="0" fontId="8" fillId="0" borderId="0" xfId="0" applyFont="1"/>
    <xf numFmtId="0" fontId="9" fillId="0" borderId="0" xfId="0" applyFont="1"/>
    <xf numFmtId="0" fontId="0" fillId="0" borderId="1" xfId="0" applyFill="1" applyBorder="1"/>
    <xf numFmtId="165" fontId="0" fillId="0" borderId="1" xfId="0" applyNumberFormat="1" applyFill="1" applyBorder="1"/>
    <xf numFmtId="15" fontId="0" fillId="0" borderId="0" xfId="0" applyNumberFormat="1"/>
    <xf numFmtId="0" fontId="4" fillId="0" borderId="0" xfId="0" applyFont="1"/>
    <xf numFmtId="0" fontId="4" fillId="2" borderId="0" xfId="0" applyFont="1" applyFill="1" applyAlignment="1">
      <alignment horizontal="right"/>
    </xf>
    <xf numFmtId="0" fontId="1" fillId="2" borderId="0" xfId="0" applyFont="1" applyFill="1"/>
    <xf numFmtId="10" fontId="0" fillId="2" borderId="0" xfId="0" applyNumberFormat="1" applyFill="1"/>
    <xf numFmtId="0" fontId="0" fillId="2" borderId="0" xfId="0" applyFill="1"/>
    <xf numFmtId="6" fontId="0" fillId="2" borderId="0" xfId="0" applyNumberFormat="1" applyFill="1"/>
    <xf numFmtId="8" fontId="0" fillId="2" borderId="0" xfId="0" applyNumberFormat="1" applyFill="1"/>
    <xf numFmtId="165" fontId="1" fillId="2" borderId="0" xfId="0" applyNumberFormat="1" applyFont="1" applyFill="1"/>
    <xf numFmtId="15" fontId="0" fillId="0" borderId="1" xfId="0" applyNumberFormat="1" applyFill="1" applyBorder="1"/>
    <xf numFmtId="15" fontId="0" fillId="0" borderId="1" xfId="0" applyNumberFormat="1" applyBorder="1"/>
    <xf numFmtId="165" fontId="11" fillId="0" borderId="0" xfId="0" applyNumberFormat="1" applyFont="1"/>
    <xf numFmtId="165" fontId="0" fillId="2" borderId="0" xfId="0" applyNumberFormat="1" applyFill="1"/>
    <xf numFmtId="0" fontId="6" fillId="0" borderId="1" xfId="0" applyFont="1" applyBorder="1" applyAlignment="1">
      <alignment horizontal="center"/>
    </xf>
  </cellXfs>
  <cellStyles count="2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377"/>
  <sheetViews>
    <sheetView tabSelected="1" workbookViewId="0"/>
  </sheetViews>
  <sheetFormatPr baseColWidth="10" defaultRowHeight="15" x14ac:dyDescent="0"/>
  <cols>
    <col min="2" max="2" width="11.6640625" customWidth="1"/>
    <col min="3" max="3" width="20.5" customWidth="1"/>
    <col min="4" max="4" width="13.33203125" customWidth="1"/>
    <col min="5" max="5" width="16.1640625" customWidth="1"/>
    <col min="6" max="6" width="14.6640625" customWidth="1"/>
    <col min="7" max="7" width="13.6640625" customWidth="1"/>
    <col min="8" max="8" width="12.5" bestFit="1" customWidth="1"/>
    <col min="9" max="9" width="16.83203125" customWidth="1"/>
    <col min="10" max="10" width="6.83203125" customWidth="1"/>
    <col min="11" max="11" width="10.83203125" customWidth="1"/>
    <col min="12" max="12" width="2.5" customWidth="1"/>
    <col min="13" max="13" width="27.83203125" customWidth="1"/>
    <col min="14" max="14" width="12.5" bestFit="1" customWidth="1"/>
    <col min="15" max="15" width="12.83203125" customWidth="1"/>
    <col min="16" max="16" width="25.5" customWidth="1"/>
  </cols>
  <sheetData>
    <row r="1" spans="1:11" ht="25">
      <c r="A1" s="24" t="s">
        <v>80</v>
      </c>
      <c r="K1" s="30" t="s">
        <v>6</v>
      </c>
    </row>
    <row r="2" spans="1:11">
      <c r="K2" s="31"/>
    </row>
    <row r="3" spans="1:11">
      <c r="K3" s="31"/>
    </row>
    <row r="4" spans="1:11" ht="20">
      <c r="A4" s="25"/>
      <c r="K4" s="31"/>
    </row>
    <row r="5" spans="1:11">
      <c r="A5" s="29" t="s">
        <v>31</v>
      </c>
      <c r="B5" s="29" t="s">
        <v>107</v>
      </c>
      <c r="C5" s="29"/>
      <c r="D5" s="29"/>
      <c r="K5" s="31"/>
    </row>
    <row r="6" spans="1:11">
      <c r="A6" t="s">
        <v>0</v>
      </c>
      <c r="B6" t="s">
        <v>1</v>
      </c>
      <c r="C6">
        <v>1</v>
      </c>
      <c r="D6" t="s">
        <v>2</v>
      </c>
      <c r="J6" s="31" t="s">
        <v>3</v>
      </c>
      <c r="K6" s="31">
        <v>0.5</v>
      </c>
    </row>
    <row r="7" spans="1:11">
      <c r="C7">
        <v>2</v>
      </c>
      <c r="D7" t="s">
        <v>4</v>
      </c>
      <c r="K7" s="31"/>
    </row>
    <row r="8" spans="1:11">
      <c r="E8" s="33" t="s">
        <v>5</v>
      </c>
      <c r="F8" s="32">
        <f>8/15</f>
        <v>0.53333333333333333</v>
      </c>
      <c r="J8" s="31" t="s">
        <v>3</v>
      </c>
      <c r="K8" s="31">
        <v>1</v>
      </c>
    </row>
    <row r="9" spans="1:11">
      <c r="C9">
        <v>3</v>
      </c>
      <c r="D9" t="s">
        <v>7</v>
      </c>
      <c r="J9" s="31" t="s">
        <v>109</v>
      </c>
      <c r="K9" s="31">
        <v>0.5</v>
      </c>
    </row>
    <row r="10" spans="1:11">
      <c r="C10">
        <v>4</v>
      </c>
      <c r="D10" t="s">
        <v>8</v>
      </c>
      <c r="K10" s="31"/>
    </row>
    <row r="11" spans="1:11">
      <c r="E11" s="34">
        <v>7000000</v>
      </c>
      <c r="F11" s="33" t="s">
        <v>9</v>
      </c>
      <c r="J11" s="31" t="s">
        <v>10</v>
      </c>
      <c r="K11" s="31">
        <v>1</v>
      </c>
    </row>
    <row r="12" spans="1:11">
      <c r="C12">
        <v>5</v>
      </c>
      <c r="D12" t="s">
        <v>11</v>
      </c>
      <c r="I12" s="7" t="s">
        <v>14</v>
      </c>
      <c r="K12" s="31"/>
    </row>
    <row r="13" spans="1:11">
      <c r="E13" s="8" t="s">
        <v>15</v>
      </c>
      <c r="F13" t="s">
        <v>12</v>
      </c>
      <c r="K13" s="31"/>
    </row>
    <row r="14" spans="1:11">
      <c r="E14" s="4">
        <v>-4562337</v>
      </c>
      <c r="F14" s="5">
        <v>0.08</v>
      </c>
      <c r="G14">
        <v>8</v>
      </c>
      <c r="H14" t="s">
        <v>13</v>
      </c>
      <c r="I14" s="6">
        <f>PV(F14,G14,E14)</f>
        <v>26218103.478598867</v>
      </c>
      <c r="K14" s="31"/>
    </row>
    <row r="15" spans="1:11">
      <c r="E15" s="8" t="s">
        <v>16</v>
      </c>
      <c r="F15" t="s">
        <v>17</v>
      </c>
      <c r="K15" s="31"/>
    </row>
    <row r="16" spans="1:11">
      <c r="E16" s="4">
        <v>-7000000</v>
      </c>
      <c r="F16" s="5">
        <v>0.08</v>
      </c>
      <c r="G16">
        <v>8</v>
      </c>
      <c r="H16" t="s">
        <v>18</v>
      </c>
      <c r="I16" s="9">
        <f>PV(F16,G16,,E16)</f>
        <v>3781882.1915138303</v>
      </c>
      <c r="K16" s="31"/>
    </row>
    <row r="17" spans="1:11">
      <c r="K17" s="31"/>
    </row>
    <row r="18" spans="1:11">
      <c r="H18" s="8" t="s">
        <v>19</v>
      </c>
      <c r="I18" s="35">
        <f>I14+I16</f>
        <v>29999985.670112696</v>
      </c>
      <c r="K18" s="31"/>
    </row>
    <row r="19" spans="1:11">
      <c r="H19" s="8" t="s">
        <v>20</v>
      </c>
      <c r="I19" s="16">
        <v>30000000</v>
      </c>
      <c r="K19" s="31"/>
    </row>
    <row r="20" spans="1:11">
      <c r="I20" s="3">
        <f>I18/I19</f>
        <v>0.99999952233708989</v>
      </c>
      <c r="J20" s="31" t="s">
        <v>10</v>
      </c>
      <c r="K20" s="31">
        <v>1</v>
      </c>
    </row>
    <row r="21" spans="1:11">
      <c r="B21" s="17" t="s">
        <v>56</v>
      </c>
      <c r="I21" s="3"/>
      <c r="J21" s="1"/>
      <c r="K21" s="31"/>
    </row>
    <row r="22" spans="1:11">
      <c r="K22" s="31"/>
    </row>
    <row r="23" spans="1:11">
      <c r="A23" t="s">
        <v>21</v>
      </c>
      <c r="B23" s="41" t="s">
        <v>22</v>
      </c>
      <c r="C23" s="41"/>
      <c r="D23" s="41"/>
      <c r="E23" s="41"/>
      <c r="F23" s="41"/>
      <c r="G23" s="41"/>
      <c r="K23" s="31">
        <v>1</v>
      </c>
    </row>
    <row r="24" spans="1:11">
      <c r="B24" s="10" t="s">
        <v>23</v>
      </c>
      <c r="C24" s="10" t="s">
        <v>24</v>
      </c>
      <c r="D24" s="10" t="s">
        <v>25</v>
      </c>
      <c r="E24" s="10" t="s">
        <v>26</v>
      </c>
      <c r="F24" s="10" t="s">
        <v>27</v>
      </c>
      <c r="G24" s="10" t="s">
        <v>28</v>
      </c>
      <c r="K24" s="31"/>
    </row>
    <row r="25" spans="1:11">
      <c r="B25" s="10"/>
      <c r="C25" s="10" t="s">
        <v>29</v>
      </c>
      <c r="D25" s="10"/>
      <c r="E25" s="10"/>
      <c r="F25" s="10" t="s">
        <v>30</v>
      </c>
      <c r="G25" s="10" t="s">
        <v>29</v>
      </c>
      <c r="K25" s="31"/>
    </row>
    <row r="26" spans="1:11">
      <c r="B26" s="37">
        <v>41640</v>
      </c>
      <c r="C26" s="27">
        <f>I19</f>
        <v>30000000</v>
      </c>
      <c r="D26" s="27">
        <v>0</v>
      </c>
      <c r="E26" s="27">
        <f>C26-D26</f>
        <v>30000000</v>
      </c>
      <c r="F26" s="27">
        <v>0</v>
      </c>
      <c r="G26" s="27">
        <f>+E26+F26</f>
        <v>30000000</v>
      </c>
      <c r="K26" s="31"/>
    </row>
    <row r="27" spans="1:11">
      <c r="B27" s="26">
        <v>2014</v>
      </c>
      <c r="C27" s="27">
        <f>E26</f>
        <v>30000000</v>
      </c>
      <c r="D27" s="27">
        <v>4562337</v>
      </c>
      <c r="E27" s="27">
        <f t="shared" ref="E27:E35" si="0">C27-D27</f>
        <v>25437663</v>
      </c>
      <c r="F27" s="27">
        <f>+C27*0.08</f>
        <v>2400000</v>
      </c>
      <c r="G27" s="27">
        <f t="shared" ref="G27:G35" si="1">+E27+F27</f>
        <v>27837663</v>
      </c>
      <c r="K27" s="31"/>
    </row>
    <row r="28" spans="1:11">
      <c r="B28" s="26">
        <f>B27+1</f>
        <v>2015</v>
      </c>
      <c r="C28" s="27">
        <f>G27</f>
        <v>27837663</v>
      </c>
      <c r="D28" s="27">
        <v>4562337</v>
      </c>
      <c r="E28" s="27">
        <f t="shared" si="0"/>
        <v>23275326</v>
      </c>
      <c r="F28" s="27">
        <f t="shared" ref="F28:F33" si="2">+C28*0.08</f>
        <v>2227013.04</v>
      </c>
      <c r="G28" s="27">
        <f t="shared" si="1"/>
        <v>25502339.039999999</v>
      </c>
      <c r="K28" s="31"/>
    </row>
    <row r="29" spans="1:11">
      <c r="B29" s="26">
        <f t="shared" ref="B29:B34" si="3">B28+1</f>
        <v>2016</v>
      </c>
      <c r="C29" s="12">
        <f t="shared" ref="C29:C35" si="4">G28</f>
        <v>25502339.039999999</v>
      </c>
      <c r="D29" s="12">
        <v>4562337</v>
      </c>
      <c r="E29" s="12">
        <f t="shared" si="0"/>
        <v>20940002.039999999</v>
      </c>
      <c r="F29" s="12">
        <f t="shared" si="2"/>
        <v>2040187.1232</v>
      </c>
      <c r="G29" s="12">
        <f t="shared" si="1"/>
        <v>22980189.163199998</v>
      </c>
      <c r="K29" s="31"/>
    </row>
    <row r="30" spans="1:11">
      <c r="B30" s="26">
        <f t="shared" si="3"/>
        <v>2017</v>
      </c>
      <c r="C30" s="12">
        <f t="shared" si="4"/>
        <v>22980189.163199998</v>
      </c>
      <c r="D30" s="12">
        <v>4562337</v>
      </c>
      <c r="E30" s="12">
        <f t="shared" si="0"/>
        <v>18417852.163199998</v>
      </c>
      <c r="F30" s="12">
        <f t="shared" si="2"/>
        <v>1838415.1330559999</v>
      </c>
      <c r="G30" s="12">
        <f t="shared" si="1"/>
        <v>20256267.296255998</v>
      </c>
      <c r="K30" s="31"/>
    </row>
    <row r="31" spans="1:11">
      <c r="B31" s="26">
        <f t="shared" si="3"/>
        <v>2018</v>
      </c>
      <c r="C31" s="12">
        <f t="shared" si="4"/>
        <v>20256267.296255998</v>
      </c>
      <c r="D31" s="12">
        <v>4562337</v>
      </c>
      <c r="E31" s="12">
        <f t="shared" si="0"/>
        <v>15693930.296255998</v>
      </c>
      <c r="F31" s="12">
        <f t="shared" si="2"/>
        <v>1620501.38370048</v>
      </c>
      <c r="G31" s="12">
        <f t="shared" si="1"/>
        <v>17314431.679956477</v>
      </c>
      <c r="K31" s="31"/>
    </row>
    <row r="32" spans="1:11">
      <c r="B32" s="26">
        <f t="shared" si="3"/>
        <v>2019</v>
      </c>
      <c r="C32" s="12">
        <f t="shared" si="4"/>
        <v>17314431.679956477</v>
      </c>
      <c r="D32" s="12">
        <v>4562337</v>
      </c>
      <c r="E32" s="12">
        <f t="shared" si="0"/>
        <v>12752094.679956477</v>
      </c>
      <c r="F32" s="12">
        <f t="shared" si="2"/>
        <v>1385154.5343965183</v>
      </c>
      <c r="G32" s="12">
        <f t="shared" si="1"/>
        <v>14137249.214352995</v>
      </c>
      <c r="K32" s="31"/>
    </row>
    <row r="33" spans="1:11">
      <c r="B33" s="26">
        <f t="shared" si="3"/>
        <v>2020</v>
      </c>
      <c r="C33" s="12">
        <f t="shared" si="4"/>
        <v>14137249.214352995</v>
      </c>
      <c r="D33" s="12">
        <v>4562337</v>
      </c>
      <c r="E33" s="12">
        <f t="shared" si="0"/>
        <v>9574912.2143529952</v>
      </c>
      <c r="F33" s="12">
        <f t="shared" si="2"/>
        <v>1130979.9371482397</v>
      </c>
      <c r="G33" s="12">
        <f t="shared" si="1"/>
        <v>10705892.151501235</v>
      </c>
      <c r="K33" s="31"/>
    </row>
    <row r="34" spans="1:11">
      <c r="B34" s="26">
        <f t="shared" si="3"/>
        <v>2021</v>
      </c>
      <c r="C34" s="12">
        <f t="shared" si="4"/>
        <v>10705892.151501235</v>
      </c>
      <c r="D34" s="12">
        <v>4562337</v>
      </c>
      <c r="E34" s="12">
        <f t="shared" si="0"/>
        <v>6143555.1515012346</v>
      </c>
      <c r="F34" s="12">
        <f>+C34*0.08-27</f>
        <v>856444.37212009879</v>
      </c>
      <c r="G34" s="12">
        <f t="shared" si="1"/>
        <v>6999999.5236213338</v>
      </c>
      <c r="K34" s="31"/>
    </row>
    <row r="35" spans="1:11">
      <c r="B35" s="38">
        <v>44561</v>
      </c>
      <c r="C35" s="12">
        <f t="shared" si="4"/>
        <v>6999999.5236213338</v>
      </c>
      <c r="D35" s="12">
        <v>7000000</v>
      </c>
      <c r="E35" s="12">
        <f t="shared" si="0"/>
        <v>-0.47637866623699665</v>
      </c>
      <c r="F35" s="12"/>
      <c r="G35" s="12">
        <f t="shared" si="1"/>
        <v>-0.47637866623699665</v>
      </c>
      <c r="K35" s="31"/>
    </row>
    <row r="36" spans="1:11">
      <c r="B36" s="11" t="s">
        <v>32</v>
      </c>
      <c r="C36" s="12"/>
      <c r="D36" s="12">
        <f>SUM(D26:D35)</f>
        <v>43498696</v>
      </c>
      <c r="E36" s="12"/>
      <c r="F36" s="12">
        <f>SUM(F26:F35)</f>
        <v>13498695.523621337</v>
      </c>
      <c r="G36" s="12"/>
      <c r="H36" s="13">
        <f>D36-F36</f>
        <v>30000000.476378664</v>
      </c>
      <c r="I36" s="14" t="s">
        <v>33</v>
      </c>
      <c r="K36" s="31"/>
    </row>
    <row r="37" spans="1:11">
      <c r="K37" s="31"/>
    </row>
    <row r="38" spans="1:11">
      <c r="A38" s="14" t="s">
        <v>34</v>
      </c>
      <c r="B38" s="28">
        <v>41640</v>
      </c>
      <c r="C38" t="s">
        <v>35</v>
      </c>
      <c r="D38" t="s">
        <v>44</v>
      </c>
      <c r="G38" s="13">
        <f>D36</f>
        <v>43498696</v>
      </c>
      <c r="K38" s="31">
        <v>1</v>
      </c>
    </row>
    <row r="39" spans="1:11">
      <c r="C39" t="s">
        <v>36</v>
      </c>
      <c r="E39" t="s">
        <v>37</v>
      </c>
      <c r="H39" s="13">
        <f>F36</f>
        <v>13498695.523621337</v>
      </c>
      <c r="K39" s="31"/>
    </row>
    <row r="40" spans="1:11">
      <c r="C40" t="s">
        <v>36</v>
      </c>
      <c r="E40" t="s">
        <v>81</v>
      </c>
      <c r="H40" s="13">
        <f>G38-H39</f>
        <v>30000000.476378664</v>
      </c>
      <c r="K40" s="31"/>
    </row>
    <row r="41" spans="1:11">
      <c r="K41" s="31"/>
    </row>
    <row r="42" spans="1:11">
      <c r="B42" s="28">
        <v>42004</v>
      </c>
      <c r="C42" t="s">
        <v>35</v>
      </c>
      <c r="D42" t="s">
        <v>38</v>
      </c>
      <c r="G42" s="13">
        <f>D27</f>
        <v>4562337</v>
      </c>
      <c r="K42" s="31">
        <v>1</v>
      </c>
    </row>
    <row r="43" spans="1:11">
      <c r="C43" t="s">
        <v>36</v>
      </c>
      <c r="E43" t="s">
        <v>44</v>
      </c>
      <c r="H43" s="13">
        <f>D27</f>
        <v>4562337</v>
      </c>
      <c r="K43" s="31"/>
    </row>
    <row r="44" spans="1:11">
      <c r="K44" s="31"/>
    </row>
    <row r="45" spans="1:11">
      <c r="C45" t="s">
        <v>35</v>
      </c>
      <c r="D45" t="s">
        <v>37</v>
      </c>
      <c r="G45" s="13">
        <f>F27</f>
        <v>2400000</v>
      </c>
      <c r="K45" s="31">
        <v>1</v>
      </c>
    </row>
    <row r="46" spans="1:11">
      <c r="C46" t="s">
        <v>36</v>
      </c>
      <c r="E46" t="s">
        <v>39</v>
      </c>
      <c r="H46" s="13">
        <f>F27</f>
        <v>2400000</v>
      </c>
      <c r="K46" s="31"/>
    </row>
    <row r="47" spans="1:11">
      <c r="K47" s="31"/>
    </row>
    <row r="48" spans="1:11">
      <c r="B48" s="28">
        <v>42369</v>
      </c>
      <c r="C48" t="s">
        <v>35</v>
      </c>
      <c r="D48" t="s">
        <v>38</v>
      </c>
      <c r="G48" s="13">
        <f>D28</f>
        <v>4562337</v>
      </c>
      <c r="K48" s="31">
        <v>1</v>
      </c>
    </row>
    <row r="49" spans="1:16">
      <c r="C49" t="s">
        <v>36</v>
      </c>
      <c r="E49" t="s">
        <v>44</v>
      </c>
      <c r="H49" s="13">
        <f>D28</f>
        <v>4562337</v>
      </c>
      <c r="K49" s="31"/>
    </row>
    <row r="50" spans="1:16">
      <c r="K50" s="31"/>
    </row>
    <row r="51" spans="1:16">
      <c r="C51" t="s">
        <v>35</v>
      </c>
      <c r="D51" t="s">
        <v>37</v>
      </c>
      <c r="G51" s="13">
        <f>F28</f>
        <v>2227013.04</v>
      </c>
      <c r="K51" s="31">
        <v>1</v>
      </c>
    </row>
    <row r="52" spans="1:16">
      <c r="C52" t="s">
        <v>36</v>
      </c>
      <c r="E52" t="s">
        <v>39</v>
      </c>
      <c r="H52" s="13">
        <f>F28</f>
        <v>2227013.04</v>
      </c>
      <c r="K52" s="31"/>
    </row>
    <row r="53" spans="1:16">
      <c r="K53" s="31"/>
    </row>
    <row r="54" spans="1:16">
      <c r="A54" t="s">
        <v>40</v>
      </c>
      <c r="B54" s="2" t="s">
        <v>83</v>
      </c>
      <c r="K54" s="31"/>
      <c r="N54" s="31" t="s">
        <v>94</v>
      </c>
      <c r="O54" s="33"/>
    </row>
    <row r="55" spans="1:16">
      <c r="K55" s="31"/>
      <c r="N55" s="2" t="s">
        <v>88</v>
      </c>
      <c r="O55" s="2" t="s">
        <v>89</v>
      </c>
      <c r="P55" s="2" t="s">
        <v>90</v>
      </c>
    </row>
    <row r="56" spans="1:16">
      <c r="C56" s="2" t="s">
        <v>41</v>
      </c>
      <c r="K56" s="31"/>
      <c r="M56" t="s">
        <v>91</v>
      </c>
      <c r="N56" s="13">
        <f>D28</f>
        <v>4562337</v>
      </c>
      <c r="O56" s="13">
        <f>F28</f>
        <v>2227013.04</v>
      </c>
      <c r="P56" s="40">
        <f>N56-O56</f>
        <v>2335323.96</v>
      </c>
    </row>
    <row r="57" spans="1:16">
      <c r="C57" t="s">
        <v>42</v>
      </c>
      <c r="H57" s="13">
        <f>G27-G28</f>
        <v>2335323.9600000009</v>
      </c>
      <c r="I57" s="36" t="s">
        <v>87</v>
      </c>
      <c r="K57" s="31">
        <v>1</v>
      </c>
      <c r="M57" t="s">
        <v>92</v>
      </c>
      <c r="N57" s="13">
        <f>SUM(D29:D32)</f>
        <v>18249348</v>
      </c>
      <c r="O57" s="13">
        <f>SUM(F29:F32)</f>
        <v>6884258.1743529979</v>
      </c>
      <c r="P57" s="13">
        <f>N57-O57</f>
        <v>11365089.825647002</v>
      </c>
    </row>
    <row r="58" spans="1:16" ht="18">
      <c r="K58" s="31"/>
      <c r="M58" t="s">
        <v>93</v>
      </c>
      <c r="N58" s="15">
        <f>SUM(D33:D35)</f>
        <v>16124674</v>
      </c>
      <c r="O58" s="15">
        <f>SUM(F33:F34)</f>
        <v>1987424.3092683386</v>
      </c>
      <c r="P58" s="39">
        <f>N58-O58</f>
        <v>14137249.690731661</v>
      </c>
    </row>
    <row r="59" spans="1:16">
      <c r="C59" s="2" t="s">
        <v>43</v>
      </c>
      <c r="K59" s="31"/>
      <c r="N59" s="15">
        <f>SUM(N56:N58)</f>
        <v>38936359</v>
      </c>
      <c r="O59" s="15">
        <f t="shared" ref="O59:P59" si="5">SUM(O56:O58)</f>
        <v>11098695.523621337</v>
      </c>
      <c r="P59" s="15">
        <f t="shared" si="5"/>
        <v>27837663.476378664</v>
      </c>
    </row>
    <row r="60" spans="1:16">
      <c r="C60" t="s">
        <v>44</v>
      </c>
      <c r="H60" s="15">
        <f>SUM(D29:D35)-SUM(F29:F35)</f>
        <v>25502339.516378663</v>
      </c>
      <c r="K60" s="31">
        <v>1</v>
      </c>
    </row>
    <row r="61" spans="1:16">
      <c r="K61" s="31"/>
    </row>
    <row r="62" spans="1:16">
      <c r="H62" s="15">
        <f>H57+H60</f>
        <v>27837663.476378664</v>
      </c>
      <c r="K62" s="31"/>
    </row>
    <row r="63" spans="1:16">
      <c r="K63" s="31"/>
    </row>
    <row r="64" spans="1:16">
      <c r="B64" s="2" t="s">
        <v>82</v>
      </c>
      <c r="K64" s="31"/>
      <c r="N64" s="31" t="s">
        <v>95</v>
      </c>
      <c r="O64" s="33"/>
    </row>
    <row r="65" spans="2:16">
      <c r="K65" s="31"/>
      <c r="N65" s="2" t="s">
        <v>88</v>
      </c>
      <c r="O65" s="2" t="s">
        <v>89</v>
      </c>
      <c r="P65" s="2" t="s">
        <v>90</v>
      </c>
    </row>
    <row r="66" spans="2:16">
      <c r="C66" s="2" t="s">
        <v>41</v>
      </c>
      <c r="K66" s="31"/>
      <c r="M66" t="s">
        <v>96</v>
      </c>
      <c r="N66" s="13">
        <f>D29</f>
        <v>4562337</v>
      </c>
      <c r="O66" s="13">
        <f>F29</f>
        <v>2040187.1232</v>
      </c>
      <c r="P66" s="40">
        <f>N66-O66</f>
        <v>2522149.8767999997</v>
      </c>
    </row>
    <row r="67" spans="2:16">
      <c r="C67" t="s">
        <v>42</v>
      </c>
      <c r="H67" s="13">
        <f>G28-G29</f>
        <v>2522149.8768000007</v>
      </c>
      <c r="I67" s="36" t="s">
        <v>87</v>
      </c>
      <c r="K67" s="31">
        <v>1</v>
      </c>
      <c r="M67" t="s">
        <v>97</v>
      </c>
      <c r="N67" s="13">
        <f>SUM(D30:D33)</f>
        <v>18249348</v>
      </c>
      <c r="O67" s="13">
        <f>SUM(F30:F33)</f>
        <v>5975050.9883012371</v>
      </c>
      <c r="P67" s="13">
        <f>N67-O67</f>
        <v>12274297.011698764</v>
      </c>
    </row>
    <row r="68" spans="2:16" ht="18">
      <c r="K68" s="31"/>
      <c r="M68" t="s">
        <v>98</v>
      </c>
      <c r="N68" s="15">
        <f>SUM(D34:D35)</f>
        <v>11562337</v>
      </c>
      <c r="O68" s="15">
        <f>F34</f>
        <v>856444.37212009879</v>
      </c>
      <c r="P68" s="39">
        <f>N68-O68</f>
        <v>10705892.627879901</v>
      </c>
    </row>
    <row r="69" spans="2:16">
      <c r="C69" s="2" t="s">
        <v>43</v>
      </c>
      <c r="K69" s="31"/>
      <c r="N69" s="15">
        <f>SUM(N66:N68)</f>
        <v>34374022</v>
      </c>
      <c r="O69" s="15">
        <f t="shared" ref="O69" si="6">SUM(O66:O68)</f>
        <v>8871682.4836213365</v>
      </c>
      <c r="P69" s="15">
        <f t="shared" ref="P69" si="7">SUM(P66:P68)</f>
        <v>25502339.516378663</v>
      </c>
    </row>
    <row r="70" spans="2:16">
      <c r="C70" t="s">
        <v>44</v>
      </c>
      <c r="H70" s="15">
        <f>SUM(D30:D35)-SUM(F30:F35)</f>
        <v>22980189.639578663</v>
      </c>
      <c r="K70" s="31">
        <v>1</v>
      </c>
    </row>
    <row r="71" spans="2:16">
      <c r="K71" s="31"/>
    </row>
    <row r="72" spans="2:16">
      <c r="H72" s="15">
        <f>H67+H70</f>
        <v>25502339.516378663</v>
      </c>
      <c r="K72" s="31"/>
    </row>
    <row r="73" spans="2:16">
      <c r="K73" s="31"/>
    </row>
    <row r="74" spans="2:16">
      <c r="B74" s="2" t="s">
        <v>84</v>
      </c>
      <c r="K74" s="31"/>
    </row>
    <row r="75" spans="2:16">
      <c r="K75" s="31"/>
    </row>
    <row r="76" spans="2:16">
      <c r="C76" t="s">
        <v>45</v>
      </c>
      <c r="H76" s="15">
        <f>F27</f>
        <v>2400000</v>
      </c>
      <c r="K76" s="31">
        <v>1</v>
      </c>
    </row>
    <row r="77" spans="2:16">
      <c r="K77" s="31"/>
    </row>
    <row r="78" spans="2:16">
      <c r="B78" s="2" t="s">
        <v>108</v>
      </c>
      <c r="K78" s="31"/>
    </row>
    <row r="79" spans="2:16">
      <c r="K79" s="31"/>
    </row>
    <row r="80" spans="2:16">
      <c r="C80" t="s">
        <v>45</v>
      </c>
      <c r="H80" s="15">
        <f>F28</f>
        <v>2227013.04</v>
      </c>
      <c r="K80" s="31">
        <v>1</v>
      </c>
    </row>
    <row r="81" spans="2:11">
      <c r="K81" s="31"/>
    </row>
    <row r="82" spans="2:11">
      <c r="B82" s="2" t="s">
        <v>85</v>
      </c>
      <c r="K82" s="31"/>
    </row>
    <row r="83" spans="2:11">
      <c r="K83" s="31"/>
    </row>
    <row r="84" spans="2:11">
      <c r="C84" s="2" t="s">
        <v>46</v>
      </c>
      <c r="K84" s="31"/>
    </row>
    <row r="85" spans="2:11">
      <c r="D85" t="s">
        <v>47</v>
      </c>
      <c r="H85" s="13">
        <f>H76</f>
        <v>2400000</v>
      </c>
      <c r="K85" s="31">
        <v>1</v>
      </c>
    </row>
    <row r="86" spans="2:11">
      <c r="K86" s="31"/>
    </row>
    <row r="87" spans="2:11">
      <c r="C87" s="2" t="s">
        <v>48</v>
      </c>
      <c r="K87" s="31"/>
    </row>
    <row r="88" spans="2:11">
      <c r="D88" t="s">
        <v>49</v>
      </c>
      <c r="H88" s="15">
        <f>G26-G27</f>
        <v>2162337</v>
      </c>
      <c r="K88" s="31">
        <v>1</v>
      </c>
    </row>
    <row r="89" spans="2:11">
      <c r="K89" s="31"/>
    </row>
    <row r="90" spans="2:11">
      <c r="C90" t="s">
        <v>50</v>
      </c>
      <c r="H90" s="15">
        <f>H85+H88</f>
        <v>4562337</v>
      </c>
      <c r="K90" s="31"/>
    </row>
    <row r="91" spans="2:11">
      <c r="K91" s="31"/>
    </row>
    <row r="92" spans="2:11">
      <c r="B92" s="2" t="s">
        <v>86</v>
      </c>
      <c r="K92" s="31"/>
    </row>
    <row r="93" spans="2:11">
      <c r="K93" s="31"/>
    </row>
    <row r="94" spans="2:11">
      <c r="C94" s="2" t="s">
        <v>46</v>
      </c>
      <c r="K94" s="31"/>
    </row>
    <row r="95" spans="2:11">
      <c r="D95" t="s">
        <v>47</v>
      </c>
      <c r="H95" s="13">
        <f>H80</f>
        <v>2227013.04</v>
      </c>
      <c r="K95" s="31">
        <v>1</v>
      </c>
    </row>
    <row r="96" spans="2:11">
      <c r="K96" s="31"/>
    </row>
    <row r="97" spans="1:11">
      <c r="C97" s="2" t="s">
        <v>48</v>
      </c>
      <c r="K97" s="31"/>
    </row>
    <row r="98" spans="1:11">
      <c r="D98" t="s">
        <v>49</v>
      </c>
      <c r="H98" s="15">
        <f>H57</f>
        <v>2335323.9600000009</v>
      </c>
      <c r="K98" s="31">
        <v>1</v>
      </c>
    </row>
    <row r="99" spans="1:11">
      <c r="K99" s="31"/>
    </row>
    <row r="100" spans="1:11">
      <c r="C100" t="s">
        <v>50</v>
      </c>
      <c r="H100" s="15">
        <f>H95+H98</f>
        <v>4562337.0000000009</v>
      </c>
      <c r="K100" s="31"/>
    </row>
    <row r="101" spans="1:11">
      <c r="I101" s="31" t="s">
        <v>76</v>
      </c>
      <c r="K101" s="31">
        <f>SUM(K6:K98)</f>
        <v>20</v>
      </c>
    </row>
    <row r="102" spans="1:11">
      <c r="A102" t="s">
        <v>52</v>
      </c>
      <c r="B102" s="29" t="s">
        <v>99</v>
      </c>
      <c r="K102" s="31"/>
    </row>
    <row r="103" spans="1:11">
      <c r="A103" t="s">
        <v>51</v>
      </c>
      <c r="B103" t="s">
        <v>53</v>
      </c>
      <c r="C103">
        <v>1</v>
      </c>
      <c r="D103" t="s">
        <v>2</v>
      </c>
      <c r="J103" s="31" t="s">
        <v>10</v>
      </c>
      <c r="K103" s="31">
        <v>0.5</v>
      </c>
    </row>
    <row r="104" spans="1:11">
      <c r="C104">
        <v>2</v>
      </c>
      <c r="D104" t="s">
        <v>54</v>
      </c>
      <c r="K104" s="31"/>
    </row>
    <row r="105" spans="1:11">
      <c r="E105" s="33" t="s">
        <v>5</v>
      </c>
      <c r="F105" s="32">
        <f>8/15</f>
        <v>0.53333333333333333</v>
      </c>
      <c r="J105" s="31" t="s">
        <v>3</v>
      </c>
      <c r="K105" s="31">
        <v>0.5</v>
      </c>
    </row>
    <row r="106" spans="1:11">
      <c r="C106">
        <v>3</v>
      </c>
      <c r="D106" t="s">
        <v>55</v>
      </c>
      <c r="I106" s="7" t="s">
        <v>14</v>
      </c>
      <c r="K106" s="31"/>
    </row>
    <row r="107" spans="1:11">
      <c r="E107" s="8" t="s">
        <v>15</v>
      </c>
      <c r="F107" t="s">
        <v>12</v>
      </c>
      <c r="K107" s="31"/>
    </row>
    <row r="108" spans="1:11">
      <c r="E108" s="4">
        <v>-4562337</v>
      </c>
      <c r="F108" s="5">
        <v>0.08</v>
      </c>
      <c r="G108">
        <v>8</v>
      </c>
      <c r="H108" t="s">
        <v>13</v>
      </c>
      <c r="I108" s="6">
        <f>PV(F108,G108,E108)</f>
        <v>26218103.478598867</v>
      </c>
      <c r="K108" s="31"/>
    </row>
    <row r="109" spans="1:11">
      <c r="E109" s="8" t="s">
        <v>16</v>
      </c>
      <c r="F109" t="s">
        <v>17</v>
      </c>
      <c r="K109" s="31"/>
    </row>
    <row r="110" spans="1:11">
      <c r="E110" s="4">
        <v>-7000000</v>
      </c>
      <c r="F110" s="5">
        <v>0.08</v>
      </c>
      <c r="G110">
        <v>8</v>
      </c>
      <c r="H110" t="s">
        <v>18</v>
      </c>
      <c r="I110" s="9">
        <f>PV(F110,G110,,E110)</f>
        <v>3781882.1915138303</v>
      </c>
      <c r="K110" s="31"/>
    </row>
    <row r="111" spans="1:11">
      <c r="K111" s="31"/>
    </row>
    <row r="112" spans="1:11">
      <c r="H112" s="8" t="s">
        <v>19</v>
      </c>
      <c r="I112" s="35">
        <f>I108+I110</f>
        <v>29999985.670112696</v>
      </c>
      <c r="K112" s="31"/>
    </row>
    <row r="113" spans="1:11">
      <c r="H113" s="8" t="s">
        <v>20</v>
      </c>
      <c r="I113" s="16">
        <v>30000000</v>
      </c>
      <c r="K113" s="31"/>
    </row>
    <row r="114" spans="1:11">
      <c r="I114" s="3">
        <f>I112/I113</f>
        <v>0.99999952233708989</v>
      </c>
      <c r="J114" s="31" t="s">
        <v>10</v>
      </c>
      <c r="K114" s="31">
        <v>1</v>
      </c>
    </row>
    <row r="115" spans="1:11">
      <c r="B115" s="17" t="s">
        <v>57</v>
      </c>
      <c r="K115" s="31"/>
    </row>
    <row r="116" spans="1:11">
      <c r="K116" s="31"/>
    </row>
    <row r="117" spans="1:11">
      <c r="A117" t="s">
        <v>58</v>
      </c>
      <c r="B117" s="41" t="s">
        <v>22</v>
      </c>
      <c r="C117" s="41"/>
      <c r="D117" s="41"/>
      <c r="E117" s="41"/>
      <c r="F117" s="41"/>
      <c r="G117" s="41"/>
      <c r="K117" s="31">
        <v>1</v>
      </c>
    </row>
    <row r="118" spans="1:11">
      <c r="B118" s="10" t="s">
        <v>23</v>
      </c>
      <c r="C118" s="10" t="s">
        <v>24</v>
      </c>
      <c r="D118" s="10" t="s">
        <v>25</v>
      </c>
      <c r="E118" s="10" t="s">
        <v>27</v>
      </c>
      <c r="F118" s="10" t="s">
        <v>60</v>
      </c>
      <c r="G118" s="10" t="s">
        <v>28</v>
      </c>
      <c r="K118" s="31"/>
    </row>
    <row r="119" spans="1:11">
      <c r="B119" s="10"/>
      <c r="C119" s="10" t="s">
        <v>29</v>
      </c>
      <c r="D119" s="10"/>
      <c r="E119" s="10" t="s">
        <v>59</v>
      </c>
      <c r="F119" s="10" t="s">
        <v>61</v>
      </c>
      <c r="G119" s="10" t="s">
        <v>29</v>
      </c>
      <c r="K119" s="31"/>
    </row>
    <row r="120" spans="1:11">
      <c r="B120" s="37">
        <v>41640</v>
      </c>
      <c r="C120" s="27">
        <f>I112</f>
        <v>29999985.670112696</v>
      </c>
      <c r="D120" s="27">
        <v>0</v>
      </c>
      <c r="E120" s="27">
        <v>0</v>
      </c>
      <c r="F120" s="27">
        <v>0</v>
      </c>
      <c r="G120" s="27">
        <f>C120-F120</f>
        <v>29999985.670112696</v>
      </c>
      <c r="K120" s="31"/>
    </row>
    <row r="121" spans="1:11">
      <c r="B121" s="26">
        <v>2014</v>
      </c>
      <c r="C121" s="27">
        <f>G120</f>
        <v>29999985.670112696</v>
      </c>
      <c r="D121" s="27">
        <v>4562337</v>
      </c>
      <c r="E121" s="27">
        <f>G120*0.08</f>
        <v>2399998.8536090157</v>
      </c>
      <c r="F121" s="27">
        <f>D121-E121</f>
        <v>2162338.1463909843</v>
      </c>
      <c r="G121" s="27">
        <f t="shared" ref="G121:G129" si="8">C121-F121</f>
        <v>27837647.52372171</v>
      </c>
      <c r="K121" s="31"/>
    </row>
    <row r="122" spans="1:11">
      <c r="B122" s="26">
        <f>B121+1</f>
        <v>2015</v>
      </c>
      <c r="C122" s="27">
        <f>G121</f>
        <v>27837647.52372171</v>
      </c>
      <c r="D122" s="27">
        <v>4562337</v>
      </c>
      <c r="E122" s="27">
        <f t="shared" ref="E122:E128" si="9">G121*0.08</f>
        <v>2227011.8018977367</v>
      </c>
      <c r="F122" s="27">
        <f t="shared" ref="F122:F129" si="10">D122-E122</f>
        <v>2335325.1981022633</v>
      </c>
      <c r="G122" s="27">
        <f t="shared" si="8"/>
        <v>25502322.325619448</v>
      </c>
      <c r="K122" s="31"/>
    </row>
    <row r="123" spans="1:11">
      <c r="B123" s="26">
        <f t="shared" ref="B123:B128" si="11">B122+1</f>
        <v>2016</v>
      </c>
      <c r="C123" s="12">
        <f t="shared" ref="C123:C129" si="12">G122</f>
        <v>25502322.325619448</v>
      </c>
      <c r="D123" s="12">
        <v>4562337</v>
      </c>
      <c r="E123" s="12">
        <f t="shared" si="9"/>
        <v>2040185.786049556</v>
      </c>
      <c r="F123" s="12">
        <f t="shared" si="10"/>
        <v>2522151.213950444</v>
      </c>
      <c r="G123" s="12">
        <f t="shared" si="8"/>
        <v>22980171.111669004</v>
      </c>
      <c r="K123" s="31"/>
    </row>
    <row r="124" spans="1:11">
      <c r="B124" s="26">
        <f t="shared" si="11"/>
        <v>2017</v>
      </c>
      <c r="C124" s="12">
        <f t="shared" si="12"/>
        <v>22980171.111669004</v>
      </c>
      <c r="D124" s="12">
        <v>4562337</v>
      </c>
      <c r="E124" s="12">
        <f t="shared" si="9"/>
        <v>1838413.6889335203</v>
      </c>
      <c r="F124" s="12">
        <f t="shared" si="10"/>
        <v>2723923.3110664794</v>
      </c>
      <c r="G124" s="12">
        <f t="shared" si="8"/>
        <v>20256247.800602525</v>
      </c>
      <c r="K124" s="31"/>
    </row>
    <row r="125" spans="1:11">
      <c r="B125" s="26">
        <f t="shared" si="11"/>
        <v>2018</v>
      </c>
      <c r="C125" s="12">
        <f t="shared" si="12"/>
        <v>20256247.800602525</v>
      </c>
      <c r="D125" s="12">
        <v>4562337</v>
      </c>
      <c r="E125" s="12">
        <f t="shared" si="9"/>
        <v>1620499.824048202</v>
      </c>
      <c r="F125" s="12">
        <f t="shared" si="10"/>
        <v>2941837.175951798</v>
      </c>
      <c r="G125" s="12">
        <f t="shared" si="8"/>
        <v>17314410.624650728</v>
      </c>
      <c r="K125" s="31"/>
    </row>
    <row r="126" spans="1:11">
      <c r="B126" s="26">
        <f t="shared" si="11"/>
        <v>2019</v>
      </c>
      <c r="C126" s="12">
        <f t="shared" si="12"/>
        <v>17314410.624650728</v>
      </c>
      <c r="D126" s="12">
        <v>4562337</v>
      </c>
      <c r="E126" s="12">
        <f t="shared" si="9"/>
        <v>1385152.8499720583</v>
      </c>
      <c r="F126" s="12">
        <f t="shared" si="10"/>
        <v>3177184.1500279419</v>
      </c>
      <c r="G126" s="12">
        <f t="shared" si="8"/>
        <v>14137226.474622786</v>
      </c>
      <c r="K126" s="31"/>
    </row>
    <row r="127" spans="1:11">
      <c r="B127" s="26">
        <f t="shared" si="11"/>
        <v>2020</v>
      </c>
      <c r="C127" s="12">
        <f t="shared" si="12"/>
        <v>14137226.474622786</v>
      </c>
      <c r="D127" s="12">
        <v>4562337</v>
      </c>
      <c r="E127" s="12">
        <f t="shared" si="9"/>
        <v>1130978.1179698228</v>
      </c>
      <c r="F127" s="12">
        <f t="shared" si="10"/>
        <v>3431358.8820301769</v>
      </c>
      <c r="G127" s="12">
        <f t="shared" si="8"/>
        <v>10705867.592592608</v>
      </c>
      <c r="K127" s="31"/>
    </row>
    <row r="128" spans="1:11">
      <c r="B128" s="26">
        <f t="shared" si="11"/>
        <v>2021</v>
      </c>
      <c r="C128" s="12">
        <f t="shared" si="12"/>
        <v>10705867.592592608</v>
      </c>
      <c r="D128" s="12">
        <v>4562337</v>
      </c>
      <c r="E128" s="12">
        <f t="shared" si="9"/>
        <v>856469.4074074087</v>
      </c>
      <c r="F128" s="12">
        <f t="shared" si="10"/>
        <v>3705867.5925925914</v>
      </c>
      <c r="G128" s="12">
        <f t="shared" si="8"/>
        <v>7000000.0000000168</v>
      </c>
      <c r="K128" s="31"/>
    </row>
    <row r="129" spans="1:11">
      <c r="B129" s="38">
        <v>44561</v>
      </c>
      <c r="C129" s="12">
        <f t="shared" si="12"/>
        <v>7000000.0000000168</v>
      </c>
      <c r="D129" s="12">
        <v>7000000</v>
      </c>
      <c r="E129" s="12">
        <v>0</v>
      </c>
      <c r="F129" s="12">
        <f t="shared" si="10"/>
        <v>7000000</v>
      </c>
      <c r="G129" s="12">
        <f t="shared" si="8"/>
        <v>1.6763806343078613E-8</v>
      </c>
      <c r="K129" s="31"/>
    </row>
    <row r="130" spans="1:11">
      <c r="B130" s="11" t="s">
        <v>32</v>
      </c>
      <c r="C130" s="12"/>
      <c r="D130" s="12">
        <f>SUM(D120:D129)</f>
        <v>43498696</v>
      </c>
      <c r="E130" s="12">
        <f>SUM(E120:E129)</f>
        <v>13498710.329887319</v>
      </c>
      <c r="F130" s="12">
        <f>SUM(F120:F129)</f>
        <v>29999985.670112677</v>
      </c>
      <c r="G130" s="12"/>
      <c r="K130" s="31"/>
    </row>
    <row r="131" spans="1:11">
      <c r="K131" s="31"/>
    </row>
    <row r="132" spans="1:11">
      <c r="A132" s="14" t="s">
        <v>62</v>
      </c>
      <c r="B132" s="28">
        <v>41640</v>
      </c>
      <c r="C132" t="s">
        <v>35</v>
      </c>
      <c r="D132" t="s">
        <v>63</v>
      </c>
      <c r="G132" s="13">
        <f>C120</f>
        <v>29999985.670112696</v>
      </c>
      <c r="K132" s="31">
        <v>0.5</v>
      </c>
    </row>
    <row r="133" spans="1:11">
      <c r="C133" t="s">
        <v>36</v>
      </c>
      <c r="E133" t="s">
        <v>64</v>
      </c>
      <c r="H133" s="13">
        <f>F130</f>
        <v>29999985.670112677</v>
      </c>
      <c r="K133" s="31"/>
    </row>
    <row r="134" spans="1:11">
      <c r="K134" s="31"/>
    </row>
    <row r="135" spans="1:11">
      <c r="B135" s="28">
        <v>42004</v>
      </c>
      <c r="C135" t="s">
        <v>35</v>
      </c>
      <c r="D135" t="s">
        <v>65</v>
      </c>
      <c r="G135" s="13">
        <f>E121</f>
        <v>2399998.8536090157</v>
      </c>
      <c r="K135" s="31">
        <v>1</v>
      </c>
    </row>
    <row r="136" spans="1:11">
      <c r="C136" t="s">
        <v>35</v>
      </c>
      <c r="D136" t="s">
        <v>64</v>
      </c>
      <c r="G136" s="13">
        <f>F121</f>
        <v>2162338.1463909843</v>
      </c>
      <c r="H136" s="13"/>
      <c r="K136" s="31"/>
    </row>
    <row r="137" spans="1:11">
      <c r="C137" t="s">
        <v>36</v>
      </c>
      <c r="E137" t="s">
        <v>38</v>
      </c>
      <c r="H137" s="13">
        <f>G135+G136</f>
        <v>4562337</v>
      </c>
      <c r="K137" s="31"/>
    </row>
    <row r="138" spans="1:11">
      <c r="K138" s="31"/>
    </row>
    <row r="139" spans="1:11">
      <c r="C139" t="s">
        <v>35</v>
      </c>
      <c r="D139" t="s">
        <v>66</v>
      </c>
      <c r="G139" s="13">
        <f>29999986/15</f>
        <v>1999999.0666666667</v>
      </c>
      <c r="K139" s="31">
        <v>0.5</v>
      </c>
    </row>
    <row r="140" spans="1:11">
      <c r="C140" t="s">
        <v>36</v>
      </c>
      <c r="E140" t="s">
        <v>67</v>
      </c>
      <c r="H140" s="13">
        <f>29999986/15</f>
        <v>1999999.0666666667</v>
      </c>
      <c r="K140" s="31"/>
    </row>
    <row r="141" spans="1:11">
      <c r="C141" t="s">
        <v>71</v>
      </c>
      <c r="H141" s="13"/>
      <c r="K141" s="31"/>
    </row>
    <row r="142" spans="1:11">
      <c r="K142" s="31"/>
    </row>
    <row r="143" spans="1:11">
      <c r="B143" s="28">
        <v>42369</v>
      </c>
      <c r="C143" t="s">
        <v>35</v>
      </c>
      <c r="D143" t="s">
        <v>65</v>
      </c>
      <c r="G143" s="13">
        <f>E122</f>
        <v>2227011.8018977367</v>
      </c>
      <c r="K143" s="31">
        <v>1</v>
      </c>
    </row>
    <row r="144" spans="1:11">
      <c r="C144" t="s">
        <v>35</v>
      </c>
      <c r="D144" t="s">
        <v>64</v>
      </c>
      <c r="G144" s="13">
        <f>F122</f>
        <v>2335325.1981022633</v>
      </c>
      <c r="H144" s="13"/>
      <c r="K144" s="31"/>
    </row>
    <row r="145" spans="1:16">
      <c r="C145" t="s">
        <v>36</v>
      </c>
      <c r="E145" t="s">
        <v>38</v>
      </c>
      <c r="H145" s="13">
        <f>G143+G144</f>
        <v>4562337</v>
      </c>
      <c r="K145" s="31"/>
    </row>
    <row r="146" spans="1:16">
      <c r="K146" s="31"/>
    </row>
    <row r="147" spans="1:16">
      <c r="C147" t="s">
        <v>35</v>
      </c>
      <c r="D147" t="s">
        <v>66</v>
      </c>
      <c r="G147" s="13">
        <f>29999986/15</f>
        <v>1999999.0666666667</v>
      </c>
      <c r="K147" s="31">
        <v>0.5</v>
      </c>
    </row>
    <row r="148" spans="1:16">
      <c r="C148" t="s">
        <v>36</v>
      </c>
      <c r="E148" t="s">
        <v>67</v>
      </c>
      <c r="H148" s="13">
        <f>29999986/15</f>
        <v>1999999.0666666667</v>
      </c>
      <c r="K148" s="31"/>
    </row>
    <row r="149" spans="1:16">
      <c r="C149" t="s">
        <v>71</v>
      </c>
      <c r="H149" s="13"/>
      <c r="K149" s="31"/>
    </row>
    <row r="150" spans="1:16">
      <c r="K150" s="31"/>
    </row>
    <row r="151" spans="1:16">
      <c r="A151" t="s">
        <v>75</v>
      </c>
      <c r="B151" s="2" t="s">
        <v>100</v>
      </c>
      <c r="K151" s="31"/>
      <c r="N151" s="31" t="s">
        <v>94</v>
      </c>
      <c r="O151" s="31"/>
    </row>
    <row r="152" spans="1:16">
      <c r="B152" s="2"/>
      <c r="K152" s="31"/>
      <c r="N152" t="s">
        <v>88</v>
      </c>
      <c r="O152" t="s">
        <v>27</v>
      </c>
      <c r="P152" t="s">
        <v>106</v>
      </c>
    </row>
    <row r="153" spans="1:16">
      <c r="B153" s="2"/>
      <c r="C153" s="2" t="s">
        <v>43</v>
      </c>
      <c r="K153" s="31"/>
      <c r="M153" t="s">
        <v>91</v>
      </c>
      <c r="N153" s="13">
        <f>D122</f>
        <v>4562337</v>
      </c>
      <c r="O153" s="13">
        <f>E122</f>
        <v>2227011.8018977367</v>
      </c>
      <c r="P153" s="40">
        <f>N153-O153</f>
        <v>2335325.1981022633</v>
      </c>
    </row>
    <row r="154" spans="1:16">
      <c r="B154" s="2"/>
      <c r="C154" t="s">
        <v>63</v>
      </c>
      <c r="H154" s="13">
        <f>G132</f>
        <v>29999985.670112696</v>
      </c>
      <c r="K154" s="31">
        <v>0.5</v>
      </c>
      <c r="M154" t="s">
        <v>92</v>
      </c>
      <c r="N154" s="13">
        <f>SUM(D123:D126)</f>
        <v>18249348</v>
      </c>
      <c r="O154" s="13">
        <f>SUM(E123:E126)</f>
        <v>6884252.1490033362</v>
      </c>
      <c r="P154" s="13">
        <f>N154-O154</f>
        <v>11365095.850996664</v>
      </c>
    </row>
    <row r="155" spans="1:16" ht="18">
      <c r="C155" t="s">
        <v>70</v>
      </c>
      <c r="H155" s="15">
        <f>H140</f>
        <v>1999999.0666666667</v>
      </c>
      <c r="K155" s="31">
        <v>0.5</v>
      </c>
      <c r="M155" t="s">
        <v>93</v>
      </c>
      <c r="N155" s="39">
        <f>SUM(D127:D129)</f>
        <v>16124674</v>
      </c>
      <c r="O155" s="39">
        <f>SUM(E127:E128)</f>
        <v>1987447.5253772317</v>
      </c>
      <c r="P155" s="39">
        <f>N155-O155</f>
        <v>14137226.474622767</v>
      </c>
    </row>
    <row r="156" spans="1:16" ht="18">
      <c r="H156" s="15">
        <f>H154-H155</f>
        <v>27999986.603446029</v>
      </c>
      <c r="K156" s="31"/>
      <c r="N156" s="39">
        <f>SUM(N153:N155)</f>
        <v>38936359</v>
      </c>
      <c r="O156" s="39">
        <f t="shared" ref="O156:P156" si="13">SUM(O153:O155)</f>
        <v>11098711.476278305</v>
      </c>
      <c r="P156" s="39">
        <f t="shared" si="13"/>
        <v>27837647.523721695</v>
      </c>
    </row>
    <row r="157" spans="1:16">
      <c r="H157" s="15"/>
      <c r="K157" s="31"/>
    </row>
    <row r="158" spans="1:16">
      <c r="C158" s="2" t="s">
        <v>68</v>
      </c>
      <c r="H158" s="15"/>
      <c r="K158" s="31"/>
    </row>
    <row r="159" spans="1:16">
      <c r="C159" t="s">
        <v>72</v>
      </c>
      <c r="H159" s="13">
        <f>F122</f>
        <v>2335325.1981022633</v>
      </c>
      <c r="I159" s="36" t="s">
        <v>87</v>
      </c>
      <c r="K159" s="31">
        <v>0.5</v>
      </c>
    </row>
    <row r="160" spans="1:16">
      <c r="K160" s="31"/>
    </row>
    <row r="161" spans="2:16">
      <c r="C161" s="2" t="s">
        <v>69</v>
      </c>
      <c r="K161" s="31"/>
    </row>
    <row r="162" spans="2:16">
      <c r="C162" t="s">
        <v>64</v>
      </c>
      <c r="H162" s="15">
        <f>SUM(F123:F129)</f>
        <v>25502322.325619429</v>
      </c>
      <c r="K162" s="31">
        <v>0.5</v>
      </c>
    </row>
    <row r="163" spans="2:16">
      <c r="K163" s="31"/>
    </row>
    <row r="164" spans="2:16">
      <c r="H164" s="15">
        <f>H159+H162</f>
        <v>27837647.523721691</v>
      </c>
      <c r="K164" s="31"/>
    </row>
    <row r="165" spans="2:16">
      <c r="K165" s="31"/>
    </row>
    <row r="166" spans="2:16">
      <c r="B166" s="2" t="s">
        <v>101</v>
      </c>
      <c r="K166" s="31"/>
      <c r="N166" s="31" t="s">
        <v>95</v>
      </c>
      <c r="O166" s="31"/>
    </row>
    <row r="167" spans="2:16">
      <c r="B167" s="2"/>
      <c r="K167" s="31"/>
      <c r="N167" t="s">
        <v>88</v>
      </c>
      <c r="O167" t="s">
        <v>27</v>
      </c>
      <c r="P167" t="s">
        <v>106</v>
      </c>
    </row>
    <row r="168" spans="2:16">
      <c r="B168" s="2"/>
      <c r="C168" s="2" t="s">
        <v>43</v>
      </c>
      <c r="K168" s="31"/>
      <c r="M168" t="s">
        <v>96</v>
      </c>
      <c r="N168" s="13">
        <f>D123</f>
        <v>4562337</v>
      </c>
      <c r="O168" s="13">
        <f>E123</f>
        <v>2040185.786049556</v>
      </c>
      <c r="P168" s="40">
        <f>N168-O168</f>
        <v>2522151.213950444</v>
      </c>
    </row>
    <row r="169" spans="2:16">
      <c r="B169" s="2"/>
      <c r="C169" t="s">
        <v>63</v>
      </c>
      <c r="H169" s="13">
        <f>G132</f>
        <v>29999985.670112696</v>
      </c>
      <c r="K169" s="31"/>
      <c r="M169" t="s">
        <v>97</v>
      </c>
      <c r="N169" s="13">
        <f>SUM(D124:D127)</f>
        <v>18249348</v>
      </c>
      <c r="O169" s="13">
        <f>SUM(E124:E127)</f>
        <v>5975044.4809236033</v>
      </c>
      <c r="P169" s="13">
        <f>N169-O169</f>
        <v>12274303.519076396</v>
      </c>
    </row>
    <row r="170" spans="2:16" ht="18">
      <c r="B170" s="2"/>
      <c r="C170" t="s">
        <v>70</v>
      </c>
      <c r="H170" s="15">
        <f>H140+H148</f>
        <v>3999998.1333333333</v>
      </c>
      <c r="K170" s="31">
        <v>0.5</v>
      </c>
      <c r="M170" t="s">
        <v>98</v>
      </c>
      <c r="N170" s="39">
        <f>SUM(D128:D129)</f>
        <v>11562337</v>
      </c>
      <c r="O170" s="39">
        <f>E128</f>
        <v>856469.4074074087</v>
      </c>
      <c r="P170" s="39">
        <f>N170-O170</f>
        <v>10705867.592592591</v>
      </c>
    </row>
    <row r="171" spans="2:16" ht="18">
      <c r="B171" s="2"/>
      <c r="H171" s="15">
        <f>H169-H170</f>
        <v>25999987.536779363</v>
      </c>
      <c r="K171" s="31"/>
      <c r="N171" s="39">
        <f>SUM(N168:N170)</f>
        <v>34374022</v>
      </c>
      <c r="O171" s="39">
        <f t="shared" ref="O171:P171" si="14">SUM(O168:O170)</f>
        <v>8871699.6743805688</v>
      </c>
      <c r="P171" s="39">
        <f t="shared" si="14"/>
        <v>25502322.325619429</v>
      </c>
    </row>
    <row r="172" spans="2:16">
      <c r="K172" s="31"/>
    </row>
    <row r="173" spans="2:16">
      <c r="C173" s="2" t="s">
        <v>68</v>
      </c>
      <c r="H173" s="15"/>
      <c r="K173" s="31"/>
    </row>
    <row r="174" spans="2:16">
      <c r="C174" t="s">
        <v>72</v>
      </c>
      <c r="H174" s="13">
        <f>F123</f>
        <v>2522151.213950444</v>
      </c>
      <c r="I174" s="36" t="s">
        <v>87</v>
      </c>
      <c r="K174" s="31">
        <v>0.5</v>
      </c>
    </row>
    <row r="175" spans="2:16">
      <c r="K175" s="31"/>
    </row>
    <row r="176" spans="2:16">
      <c r="C176" s="2" t="s">
        <v>69</v>
      </c>
      <c r="K176" s="31"/>
    </row>
    <row r="177" spans="2:11">
      <c r="C177" t="s">
        <v>64</v>
      </c>
      <c r="H177" s="15">
        <f>SUM(F124:F129)</f>
        <v>22980171.111668989</v>
      </c>
      <c r="K177" s="31">
        <v>0.5</v>
      </c>
    </row>
    <row r="178" spans="2:11">
      <c r="K178" s="31"/>
    </row>
    <row r="179" spans="2:11">
      <c r="H179" s="15">
        <f>H174+H177</f>
        <v>25502322.325619433</v>
      </c>
      <c r="K179" s="31"/>
    </row>
    <row r="180" spans="2:11">
      <c r="K180" s="31"/>
    </row>
    <row r="181" spans="2:11">
      <c r="B181" s="2" t="s">
        <v>102</v>
      </c>
      <c r="K181" s="31"/>
    </row>
    <row r="182" spans="2:11">
      <c r="K182" s="31"/>
    </row>
    <row r="183" spans="2:11">
      <c r="C183" t="s">
        <v>65</v>
      </c>
      <c r="H183" s="18">
        <f>G135</f>
        <v>2399998.8536090157</v>
      </c>
      <c r="K183" s="31">
        <v>0.5</v>
      </c>
    </row>
    <row r="184" spans="2:11">
      <c r="C184" t="s">
        <v>66</v>
      </c>
      <c r="H184" s="15">
        <f>G139</f>
        <v>1999999.0666666667</v>
      </c>
      <c r="K184" s="31">
        <v>0.5</v>
      </c>
    </row>
    <row r="185" spans="2:11">
      <c r="H185" s="15">
        <f>H183+H184</f>
        <v>4399997.9202756826</v>
      </c>
      <c r="K185" s="31"/>
    </row>
    <row r="186" spans="2:11">
      <c r="K186" s="31"/>
    </row>
    <row r="187" spans="2:11">
      <c r="B187" s="2" t="s">
        <v>103</v>
      </c>
      <c r="K187" s="31"/>
    </row>
    <row r="188" spans="2:11">
      <c r="K188" s="31"/>
    </row>
    <row r="189" spans="2:11">
      <c r="C189" t="s">
        <v>65</v>
      </c>
      <c r="H189" s="18">
        <f>G143</f>
        <v>2227011.8018977367</v>
      </c>
      <c r="K189" s="31">
        <v>0.5</v>
      </c>
    </row>
    <row r="190" spans="2:11">
      <c r="C190" t="s">
        <v>66</v>
      </c>
      <c r="H190" s="15">
        <f>G147</f>
        <v>1999999.0666666667</v>
      </c>
      <c r="K190" s="31">
        <v>0.5</v>
      </c>
    </row>
    <row r="191" spans="2:11">
      <c r="H191" s="15">
        <f>H189+H190</f>
        <v>4227010.8685644036</v>
      </c>
      <c r="K191" s="31"/>
    </row>
    <row r="192" spans="2:11">
      <c r="K192" s="31"/>
    </row>
    <row r="193" spans="2:11">
      <c r="B193" s="2" t="s">
        <v>104</v>
      </c>
      <c r="K193" s="31"/>
    </row>
    <row r="194" spans="2:11">
      <c r="K194" s="31"/>
    </row>
    <row r="195" spans="2:11">
      <c r="C195" s="2" t="s">
        <v>46</v>
      </c>
      <c r="K195" s="31"/>
    </row>
    <row r="196" spans="2:11">
      <c r="D196" t="s">
        <v>47</v>
      </c>
      <c r="H196" s="13">
        <f>-H185</f>
        <v>-4399997.9202756826</v>
      </c>
      <c r="K196" s="31">
        <v>0.5</v>
      </c>
    </row>
    <row r="197" spans="2:11">
      <c r="D197" t="s">
        <v>74</v>
      </c>
      <c r="H197" s="15">
        <f>H184</f>
        <v>1999999.0666666667</v>
      </c>
      <c r="K197" s="31">
        <v>0.5</v>
      </c>
    </row>
    <row r="198" spans="2:11">
      <c r="H198" s="13">
        <f>H196+H197</f>
        <v>-2399998.8536090162</v>
      </c>
      <c r="K198" s="31"/>
    </row>
    <row r="199" spans="2:11">
      <c r="K199" s="31"/>
    </row>
    <row r="200" spans="2:11">
      <c r="C200" s="2" t="s">
        <v>79</v>
      </c>
      <c r="K200" s="31"/>
    </row>
    <row r="201" spans="2:11">
      <c r="D201" t="s">
        <v>73</v>
      </c>
      <c r="H201" s="15">
        <f>-F121</f>
        <v>-2162338.1463909843</v>
      </c>
      <c r="K201" s="31">
        <v>0.5</v>
      </c>
    </row>
    <row r="202" spans="2:11">
      <c r="K202" s="31"/>
    </row>
    <row r="203" spans="2:11">
      <c r="C203" t="s">
        <v>50</v>
      </c>
      <c r="H203" s="15">
        <f>H198+H201</f>
        <v>-4562337</v>
      </c>
      <c r="K203" s="31"/>
    </row>
    <row r="204" spans="2:11">
      <c r="K204" s="31"/>
    </row>
    <row r="205" spans="2:11">
      <c r="B205" s="2" t="s">
        <v>105</v>
      </c>
      <c r="K205" s="31"/>
    </row>
    <row r="206" spans="2:11">
      <c r="K206" s="31"/>
    </row>
    <row r="207" spans="2:11">
      <c r="C207" s="2" t="s">
        <v>46</v>
      </c>
      <c r="K207" s="31"/>
    </row>
    <row r="208" spans="2:11">
      <c r="D208" t="s">
        <v>47</v>
      </c>
      <c r="H208" s="13">
        <f>-H191</f>
        <v>-4227010.8685644036</v>
      </c>
      <c r="K208" s="31">
        <v>0.5</v>
      </c>
    </row>
    <row r="209" spans="1:11">
      <c r="D209" t="s">
        <v>74</v>
      </c>
      <c r="H209" s="15">
        <f>H190</f>
        <v>1999999.0666666667</v>
      </c>
      <c r="K209" s="31">
        <v>0.5</v>
      </c>
    </row>
    <row r="210" spans="1:11">
      <c r="H210" s="13">
        <f>H208+H209</f>
        <v>-2227011.8018977372</v>
      </c>
      <c r="K210" s="31"/>
    </row>
    <row r="211" spans="1:11">
      <c r="K211" s="31"/>
    </row>
    <row r="212" spans="1:11">
      <c r="C212" s="2" t="s">
        <v>79</v>
      </c>
      <c r="K212" s="31"/>
    </row>
    <row r="213" spans="1:11">
      <c r="D213" t="s">
        <v>73</v>
      </c>
      <c r="H213" s="15">
        <f>-F122</f>
        <v>-2335325.1981022633</v>
      </c>
      <c r="K213" s="31">
        <v>0.5</v>
      </c>
    </row>
    <row r="214" spans="1:11">
      <c r="K214" s="31"/>
    </row>
    <row r="215" spans="1:11">
      <c r="C215" t="s">
        <v>50</v>
      </c>
      <c r="H215" s="15">
        <f>H210+H213</f>
        <v>-4562337</v>
      </c>
      <c r="K215" s="31"/>
    </row>
    <row r="216" spans="1:11">
      <c r="I216" s="1" t="s">
        <v>77</v>
      </c>
      <c r="J216" s="1"/>
      <c r="K216" s="31">
        <f>SUM(K103:K213)</f>
        <v>15</v>
      </c>
    </row>
    <row r="217" spans="1:11">
      <c r="I217" s="1" t="s">
        <v>78</v>
      </c>
      <c r="J217" s="1"/>
      <c r="K217" s="31">
        <f>K101+K216</f>
        <v>35</v>
      </c>
    </row>
    <row r="220" spans="1:11" ht="20">
      <c r="A220" s="25"/>
    </row>
    <row r="221" spans="1:11">
      <c r="B221" s="14"/>
      <c r="F221" s="21"/>
    </row>
    <row r="222" spans="1:11">
      <c r="F222" s="21"/>
    </row>
    <row r="223" spans="1:11">
      <c r="F223" s="21"/>
    </row>
    <row r="224" spans="1:11">
      <c r="F224" s="21"/>
    </row>
    <row r="225" spans="2:6">
      <c r="F225" s="22"/>
    </row>
    <row r="226" spans="2:6">
      <c r="F226" s="21"/>
    </row>
    <row r="227" spans="2:6">
      <c r="F227" s="21"/>
    </row>
    <row r="228" spans="2:6">
      <c r="F228" s="22"/>
    </row>
    <row r="229" spans="2:6">
      <c r="F229" s="21"/>
    </row>
    <row r="230" spans="2:6">
      <c r="C230" s="2"/>
      <c r="F230" s="21"/>
    </row>
    <row r="231" spans="2:6">
      <c r="F231" s="21"/>
    </row>
    <row r="232" spans="2:6">
      <c r="F232" s="21"/>
    </row>
    <row r="233" spans="2:6">
      <c r="F233" s="21"/>
    </row>
    <row r="234" spans="2:6">
      <c r="F234" s="22"/>
    </row>
    <row r="235" spans="2:6">
      <c r="F235" s="22"/>
    </row>
    <row r="236" spans="2:6">
      <c r="F236" s="21"/>
    </row>
    <row r="237" spans="2:6">
      <c r="B237" s="14"/>
      <c r="F237" s="21"/>
    </row>
    <row r="238" spans="2:6">
      <c r="F238" s="21"/>
    </row>
    <row r="239" spans="2:6">
      <c r="F239" s="21"/>
    </row>
    <row r="240" spans="2:6">
      <c r="F240" s="21"/>
    </row>
    <row r="241" spans="2:6">
      <c r="F241" s="21"/>
    </row>
    <row r="242" spans="2:6">
      <c r="F242" s="22"/>
    </row>
    <row r="243" spans="2:6">
      <c r="F243" s="22"/>
    </row>
    <row r="244" spans="2:6">
      <c r="F244" s="21"/>
    </row>
    <row r="245" spans="2:6">
      <c r="C245" s="2"/>
      <c r="F245" s="21"/>
    </row>
    <row r="246" spans="2:6">
      <c r="F246" s="21"/>
    </row>
    <row r="247" spans="2:6">
      <c r="F247" s="21"/>
    </row>
    <row r="248" spans="2:6">
      <c r="F248" s="22"/>
    </row>
    <row r="249" spans="2:6">
      <c r="F249" s="22"/>
    </row>
    <row r="251" spans="2:6">
      <c r="B251" s="14"/>
      <c r="C251" s="2"/>
    </row>
    <row r="253" spans="2:6">
      <c r="C253" s="2"/>
    </row>
    <row r="254" spans="2:6">
      <c r="F254" s="21"/>
    </row>
    <row r="255" spans="2:6">
      <c r="F255" s="21"/>
    </row>
    <row r="256" spans="2:6">
      <c r="F256" s="21"/>
    </row>
    <row r="257" spans="2:6">
      <c r="F257" s="22"/>
    </row>
    <row r="258" spans="2:6">
      <c r="F258" s="22"/>
    </row>
    <row r="259" spans="2:6">
      <c r="C259" s="2"/>
    </row>
    <row r="260" spans="2:6">
      <c r="F260" s="21"/>
    </row>
    <row r="262" spans="2:6">
      <c r="F262" s="22"/>
    </row>
    <row r="263" spans="2:6">
      <c r="F263" s="22"/>
    </row>
    <row r="264" spans="2:6">
      <c r="F264" s="22"/>
    </row>
    <row r="266" spans="2:6">
      <c r="F266" s="21"/>
    </row>
    <row r="267" spans="2:6">
      <c r="F267" s="21"/>
    </row>
    <row r="268" spans="2:6">
      <c r="F268" s="22"/>
    </row>
    <row r="269" spans="2:6">
      <c r="F269" s="22"/>
    </row>
    <row r="270" spans="2:6">
      <c r="F270" s="22"/>
    </row>
    <row r="272" spans="2:6">
      <c r="B272" s="14"/>
    </row>
    <row r="273" spans="3:7">
      <c r="F273" s="21"/>
    </row>
    <row r="274" spans="3:7">
      <c r="G274" s="21"/>
    </row>
    <row r="275" spans="3:7">
      <c r="G275" s="21"/>
    </row>
    <row r="277" spans="3:7">
      <c r="C277" s="2"/>
    </row>
    <row r="278" spans="3:7">
      <c r="D278" s="2"/>
    </row>
    <row r="279" spans="3:7">
      <c r="F279" s="21"/>
    </row>
    <row r="281" spans="3:7">
      <c r="C281" s="2"/>
    </row>
    <row r="282" spans="3:7">
      <c r="F282" s="22"/>
    </row>
    <row r="284" spans="3:7">
      <c r="F284" s="22"/>
    </row>
    <row r="286" spans="3:7">
      <c r="F286" s="22"/>
    </row>
    <row r="288" spans="3:7">
      <c r="F288" s="22"/>
    </row>
    <row r="290" spans="2:6">
      <c r="F290" s="22"/>
    </row>
    <row r="292" spans="2:6">
      <c r="C292" s="2"/>
    </row>
    <row r="293" spans="2:6">
      <c r="C293" s="23"/>
    </row>
    <row r="294" spans="2:6">
      <c r="F294" s="21"/>
    </row>
    <row r="298" spans="2:6">
      <c r="F298" s="22"/>
    </row>
    <row r="300" spans="2:6">
      <c r="F300" s="22"/>
    </row>
    <row r="302" spans="2:6">
      <c r="B302" s="14"/>
      <c r="C302" s="2"/>
    </row>
    <row r="303" spans="2:6">
      <c r="B303" s="14"/>
      <c r="C303" s="2"/>
    </row>
    <row r="304" spans="2:6">
      <c r="F304" s="21"/>
    </row>
    <row r="305" spans="1:6">
      <c r="F305" s="21"/>
    </row>
    <row r="306" spans="1:6">
      <c r="F306" s="21"/>
    </row>
    <row r="307" spans="1:6">
      <c r="F307" s="21"/>
    </row>
    <row r="308" spans="1:6">
      <c r="F308" s="22"/>
    </row>
    <row r="309" spans="1:6">
      <c r="F309" s="22"/>
    </row>
    <row r="313" spans="1:6" ht="20">
      <c r="A313" s="25"/>
    </row>
    <row r="315" spans="1:6">
      <c r="B315" s="2"/>
    </row>
    <row r="316" spans="1:6">
      <c r="E316" s="19"/>
      <c r="F316" s="8"/>
    </row>
    <row r="317" spans="1:6">
      <c r="E317" s="19"/>
      <c r="F317" s="8"/>
    </row>
    <row r="318" spans="1:6">
      <c r="E318" s="19"/>
      <c r="F318" s="8"/>
    </row>
    <row r="319" spans="1:6">
      <c r="E319" s="20"/>
      <c r="F319" s="8"/>
    </row>
    <row r="320" spans="1:6">
      <c r="E320" s="19"/>
      <c r="F320" s="8"/>
    </row>
    <row r="321" spans="5:6">
      <c r="E321" s="7"/>
      <c r="F321" s="8"/>
    </row>
    <row r="322" spans="5:6">
      <c r="E322" s="20"/>
      <c r="F322" s="8"/>
    </row>
    <row r="323" spans="5:6">
      <c r="F323" s="8"/>
    </row>
    <row r="324" spans="5:6">
      <c r="E324" s="19"/>
      <c r="F324" s="8"/>
    </row>
    <row r="325" spans="5:6">
      <c r="E325" s="19"/>
      <c r="F325" s="8"/>
    </row>
    <row r="326" spans="5:6">
      <c r="E326" s="19"/>
      <c r="F326" s="8"/>
    </row>
    <row r="327" spans="5:6">
      <c r="E327" s="20"/>
      <c r="F327" s="8"/>
    </row>
    <row r="328" spans="5:6">
      <c r="E328" s="19"/>
      <c r="F328" s="8"/>
    </row>
    <row r="329" spans="5:6">
      <c r="E329" s="7"/>
      <c r="F329" s="8"/>
    </row>
    <row r="330" spans="5:6">
      <c r="E330" s="20"/>
      <c r="F330" s="8"/>
    </row>
    <row r="332" spans="5:6">
      <c r="E332" s="19"/>
      <c r="F332" s="8"/>
    </row>
    <row r="333" spans="5:6">
      <c r="E333" s="19"/>
      <c r="F333" s="8"/>
    </row>
    <row r="334" spans="5:6">
      <c r="E334" s="19"/>
      <c r="F334" s="8"/>
    </row>
    <row r="335" spans="5:6">
      <c r="E335" s="20"/>
      <c r="F335" s="8"/>
    </row>
    <row r="336" spans="5:6">
      <c r="E336" s="19"/>
    </row>
    <row r="337" spans="1:5">
      <c r="E337" s="7"/>
    </row>
    <row r="338" spans="1:5">
      <c r="E338" s="20"/>
    </row>
    <row r="340" spans="1:5">
      <c r="B340" s="1"/>
    </row>
    <row r="345" spans="1:5" ht="20">
      <c r="A345" s="25"/>
    </row>
    <row r="348" spans="1:5">
      <c r="E348" s="19"/>
    </row>
    <row r="349" spans="1:5">
      <c r="E349" s="20"/>
    </row>
    <row r="350" spans="1:5">
      <c r="E350" s="19"/>
    </row>
    <row r="351" spans="1:5">
      <c r="E351" s="20"/>
    </row>
    <row r="352" spans="1:5">
      <c r="E352" s="20"/>
    </row>
    <row r="355" spans="4:6">
      <c r="E355" s="19"/>
    </row>
    <row r="356" spans="4:6">
      <c r="E356" s="20"/>
    </row>
    <row r="357" spans="4:6">
      <c r="E357" s="19"/>
    </row>
    <row r="358" spans="4:6">
      <c r="E358" s="20"/>
    </row>
    <row r="359" spans="4:6">
      <c r="E359" s="20"/>
    </row>
    <row r="361" spans="4:6">
      <c r="E361" s="22"/>
    </row>
    <row r="365" spans="4:6">
      <c r="D365" s="5"/>
      <c r="E365" s="21"/>
      <c r="F365" s="8"/>
    </row>
    <row r="369" spans="2:6">
      <c r="E369" s="22"/>
      <c r="F369" s="8"/>
    </row>
    <row r="371" spans="2:6">
      <c r="E371" s="22"/>
      <c r="F371" s="8"/>
    </row>
    <row r="373" spans="2:6">
      <c r="B373" s="2"/>
    </row>
    <row r="374" spans="2:6">
      <c r="E374" s="21"/>
    </row>
    <row r="375" spans="2:6">
      <c r="E375" s="21"/>
      <c r="F375" s="8"/>
    </row>
    <row r="376" spans="2:6">
      <c r="E376" s="22"/>
      <c r="F376" s="8"/>
    </row>
    <row r="377" spans="2:6">
      <c r="E377" s="22"/>
    </row>
  </sheetData>
  <mergeCells count="2">
    <mergeCell ref="B23:G23"/>
    <mergeCell ref="B117:G117"/>
  </mergeCells>
  <phoneticPr fontId="10" type="noConversion"/>
  <pageMargins left="0.75" right="0.75" top="1" bottom="1" header="0.5" footer="0.5"/>
  <pageSetup scale="56" fitToHeight="6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Sheldon Weatherstone</dc:creator>
  <cp:lastModifiedBy>Sheldon Weatherstone</cp:lastModifiedBy>
  <cp:lastPrinted>2013-02-26T21:52:25Z</cp:lastPrinted>
  <dcterms:created xsi:type="dcterms:W3CDTF">2013-02-21T15:57:32Z</dcterms:created>
  <dcterms:modified xsi:type="dcterms:W3CDTF">2016-09-28T16:25:50Z</dcterms:modified>
</cp:coreProperties>
</file>