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https://d.docs.live.net/a7a11fb02ffffabd/2.2/analytical chem/"/>
    </mc:Choice>
  </mc:AlternateContent>
  <bookViews>
    <workbookView xWindow="0" yWindow="0" windowWidth="21570" windowHeight="8160" firstSheet="1" activeTab="3"/>
  </bookViews>
  <sheets>
    <sheet name="LAB 2 RESULTS" sheetId="1" r:id="rId1"/>
    <sheet name="Sheet4" sheetId="5" r:id="rId2"/>
    <sheet name="Sheet5" sheetId="6" r:id="rId3"/>
    <sheet name="Sheet1" sheetId="2" r:id="rId4"/>
    <sheet name="Sheet2" sheetId="3" r:id="rId5"/>
  </sheets>
  <calcPr calcId="152511"/>
</workbook>
</file>

<file path=xl/calcChain.xml><?xml version="1.0" encoding="utf-8"?>
<calcChain xmlns="http://schemas.openxmlformats.org/spreadsheetml/2006/main">
  <c r="O41" i="2" l="1"/>
  <c r="O16" i="2" s="1"/>
  <c r="H22" i="2" s="1"/>
  <c r="P41" i="2"/>
  <c r="Q41" i="2"/>
  <c r="R41" i="2"/>
  <c r="N42" i="2"/>
  <c r="O42" i="2"/>
  <c r="P42" i="2"/>
  <c r="Q42" i="2"/>
  <c r="R42" i="2"/>
  <c r="N43" i="2"/>
  <c r="O43" i="2"/>
  <c r="P43" i="2"/>
  <c r="Q43" i="2"/>
  <c r="R43" i="2"/>
  <c r="N44" i="2"/>
  <c r="O44" i="2"/>
  <c r="P44" i="2"/>
  <c r="Q44" i="2"/>
  <c r="R44" i="2"/>
  <c r="N45" i="2"/>
  <c r="O45" i="2"/>
  <c r="P45" i="2"/>
  <c r="Q45" i="2"/>
  <c r="R45" i="2"/>
  <c r="N46" i="2"/>
  <c r="O46" i="2"/>
  <c r="P46" i="2"/>
  <c r="Q46" i="2"/>
  <c r="R46" i="2"/>
  <c r="N47" i="2"/>
  <c r="O47" i="2"/>
  <c r="P47" i="2"/>
  <c r="Q47" i="2"/>
  <c r="R47" i="2"/>
  <c r="N48" i="2"/>
  <c r="O48" i="2"/>
  <c r="P48" i="2"/>
  <c r="Q48" i="2"/>
  <c r="R48" i="2"/>
  <c r="N49" i="2"/>
  <c r="O49" i="2"/>
  <c r="P49" i="2"/>
  <c r="Q49" i="2"/>
  <c r="R49" i="2"/>
  <c r="N50" i="2"/>
  <c r="O50" i="2"/>
  <c r="P50" i="2"/>
  <c r="Q50" i="2"/>
  <c r="R50" i="2"/>
  <c r="N51" i="2"/>
  <c r="O51" i="2"/>
  <c r="P51" i="2"/>
  <c r="Q51" i="2"/>
  <c r="R51" i="2"/>
  <c r="N52" i="2"/>
  <c r="O52" i="2"/>
  <c r="P52" i="2"/>
  <c r="Q52" i="2"/>
  <c r="R52" i="2"/>
  <c r="N53" i="2"/>
  <c r="O53" i="2"/>
  <c r="P53" i="2"/>
  <c r="Q53" i="2"/>
  <c r="R53" i="2"/>
  <c r="N54" i="2"/>
  <c r="O54" i="2"/>
  <c r="P54" i="2"/>
  <c r="Q54" i="2"/>
  <c r="R54" i="2"/>
  <c r="N55" i="2"/>
  <c r="O55" i="2"/>
  <c r="P55" i="2"/>
  <c r="Q55" i="2"/>
  <c r="R55" i="2"/>
  <c r="N56" i="2"/>
  <c r="O56" i="2"/>
  <c r="P56" i="2"/>
  <c r="Q56" i="2"/>
  <c r="R56" i="2"/>
  <c r="N57" i="2"/>
  <c r="O57" i="2"/>
  <c r="P57" i="2"/>
  <c r="Q57" i="2"/>
  <c r="R57" i="2"/>
  <c r="N58" i="2"/>
  <c r="O58" i="2"/>
  <c r="P58" i="2"/>
  <c r="Q58" i="2"/>
  <c r="R58" i="2"/>
  <c r="N59" i="2"/>
  <c r="O59" i="2"/>
  <c r="P59" i="2"/>
  <c r="Q59" i="2"/>
  <c r="R59" i="2"/>
  <c r="N60" i="2"/>
  <c r="O60" i="2"/>
  <c r="P60" i="2"/>
  <c r="Q60" i="2"/>
  <c r="R60" i="2"/>
  <c r="N61" i="2"/>
  <c r="O61" i="2"/>
  <c r="P61" i="2"/>
  <c r="Q61" i="2"/>
  <c r="R61" i="2"/>
  <c r="N62" i="2"/>
  <c r="O62" i="2"/>
  <c r="P62" i="2"/>
  <c r="Q62" i="2"/>
  <c r="R62" i="2"/>
  <c r="N63" i="2"/>
  <c r="O63" i="2"/>
  <c r="P63" i="2"/>
  <c r="Q63" i="2"/>
  <c r="R63" i="2"/>
  <c r="N64" i="2"/>
  <c r="O64" i="2"/>
  <c r="P64" i="2"/>
  <c r="Q64" i="2"/>
  <c r="R64" i="2"/>
  <c r="C36" i="2"/>
  <c r="E13" i="2"/>
  <c r="E9" i="2"/>
  <c r="H24" i="2"/>
  <c r="M16" i="2"/>
  <c r="J3" i="3"/>
  <c r="K5" i="2"/>
  <c r="P5" i="2" s="1"/>
  <c r="M5" i="2"/>
  <c r="K16" i="2"/>
  <c r="P16" i="2" s="1"/>
  <c r="L16" i="2"/>
  <c r="F13" i="2"/>
  <c r="L5" i="2"/>
  <c r="N16" i="2" l="1"/>
  <c r="M20" i="2"/>
  <c r="M21" i="2"/>
  <c r="N21" i="2" s="1"/>
  <c r="M10" i="2"/>
  <c r="M9" i="2"/>
  <c r="N5" i="2"/>
  <c r="O5" i="2" s="1"/>
  <c r="H20" i="2" s="1"/>
  <c r="L10" i="2" l="1"/>
  <c r="P10" i="2" s="1"/>
  <c r="L9" i="2"/>
  <c r="P9" i="2" s="1"/>
  <c r="O21" i="2"/>
  <c r="L21" i="2"/>
  <c r="P21" i="2" s="1"/>
  <c r="L20" i="2"/>
  <c r="P20" i="2" s="1"/>
  <c r="O10" i="2"/>
  <c r="N10" i="2"/>
  <c r="D36" i="2" l="1"/>
  <c r="F9" i="2" l="1"/>
  <c r="D3" i="2"/>
  <c r="C3" i="2"/>
</calcChain>
</file>

<file path=xl/sharedStrings.xml><?xml version="1.0" encoding="utf-8"?>
<sst xmlns="http://schemas.openxmlformats.org/spreadsheetml/2006/main" count="137" uniqueCount="75">
  <si>
    <t xml:space="preserve">Individual tablets </t>
  </si>
  <si>
    <t>sample no.</t>
  </si>
  <si>
    <t>mg/tab</t>
  </si>
  <si>
    <t>mean</t>
  </si>
  <si>
    <t>s</t>
  </si>
  <si>
    <t>Individual Tablets (group)</t>
  </si>
  <si>
    <t>%weight</t>
  </si>
  <si>
    <t>N=3</t>
  </si>
  <si>
    <t>x̄(mg)</t>
  </si>
  <si>
    <t>N=24</t>
  </si>
  <si>
    <t>x̄(%wt)</t>
  </si>
  <si>
    <t>Control Chart Data</t>
  </si>
  <si>
    <t>Target value</t>
  </si>
  <si>
    <t>Warning line</t>
  </si>
  <si>
    <t>Lower</t>
  </si>
  <si>
    <t>upper</t>
  </si>
  <si>
    <t>Action Line</t>
  </si>
  <si>
    <t>T-tests</t>
  </si>
  <si>
    <t>95% t value</t>
  </si>
  <si>
    <t>Tablet Powder group</t>
  </si>
  <si>
    <t>sample no</t>
  </si>
  <si>
    <t>% wt</t>
  </si>
  <si>
    <t>Variable 2</t>
  </si>
  <si>
    <t>t-Test: Two-Sample Assuming Unequal Variances</t>
  </si>
  <si>
    <t>Variable 1</t>
  </si>
  <si>
    <t>Mean</t>
  </si>
  <si>
    <t>Variance</t>
  </si>
  <si>
    <t>Observations</t>
  </si>
  <si>
    <t>Hypothesized Mean Difference</t>
  </si>
  <si>
    <t>df</t>
  </si>
  <si>
    <t>t Stat</t>
  </si>
  <si>
    <t>P(T&lt;=t) one-tail</t>
  </si>
  <si>
    <t>t Critical one-tail</t>
  </si>
  <si>
    <t>P(T&lt;=t) two-tail</t>
  </si>
  <si>
    <t>t Critical two-tail</t>
  </si>
  <si>
    <t>for #7 test bw group mean for powder and tablet</t>
  </si>
  <si>
    <t>T Test: One Sample</t>
  </si>
  <si>
    <t>SUMMARY</t>
  </si>
  <si>
    <t>Alpha</t>
  </si>
  <si>
    <t>Count</t>
  </si>
  <si>
    <t>Std Dev</t>
  </si>
  <si>
    <t>Std Err</t>
  </si>
  <si>
    <t>t</t>
  </si>
  <si>
    <t>T TEST</t>
  </si>
  <si>
    <t>Hyp Mean</t>
  </si>
  <si>
    <t xml:space="preserve"> </t>
  </si>
  <si>
    <t>p-value</t>
  </si>
  <si>
    <t>t-crit</t>
  </si>
  <si>
    <t>lower</t>
  </si>
  <si>
    <t>sig</t>
  </si>
  <si>
    <t>One Tail</t>
  </si>
  <si>
    <t>Two Tail</t>
  </si>
  <si>
    <t>N=8</t>
  </si>
  <si>
    <t>F-Test Two-Sample for Variances</t>
  </si>
  <si>
    <t>F</t>
  </si>
  <si>
    <t>P(F&lt;=f) one-tail</t>
  </si>
  <si>
    <t>F Critical one-tail</t>
  </si>
  <si>
    <t>N=25</t>
  </si>
  <si>
    <t>t-Test: Two-Sample Assuming Equal Variances</t>
  </si>
  <si>
    <t>Pooled Variance</t>
  </si>
  <si>
    <t>N=31</t>
  </si>
  <si>
    <t>individual data</t>
  </si>
  <si>
    <t>Tablet weight(mg)</t>
  </si>
  <si>
    <t>upper warning line</t>
  </si>
  <si>
    <t>upper action line</t>
  </si>
  <si>
    <t>lower warning line</t>
  </si>
  <si>
    <t>lower action line</t>
  </si>
  <si>
    <t>for individual sample results (analyst)</t>
  </si>
  <si>
    <t>for group tablet weight</t>
  </si>
  <si>
    <t>Hyp. Mean Diff.</t>
  </si>
  <si>
    <t>Comparison of group mean %wt for powder and tablet</t>
  </si>
  <si>
    <r>
      <t xml:space="preserve">t-calc (for x̄ and </t>
    </r>
    <r>
      <rPr>
        <sz val="11"/>
        <color theme="1"/>
        <rFont val="Calibri"/>
        <family val="2"/>
      </rPr>
      <t>µ)</t>
    </r>
  </si>
  <si>
    <t>t-calc (for x̄ and µ)</t>
  </si>
  <si>
    <t>t-calc (2 x̄ comp)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</si>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</sst>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 applyBorder="1" applyAlignment="1"/>
    <xf numFmtId="0" fontId="0" fillId="0" borderId="1" xfId="0" applyFill="1" applyBorder="1" applyAlignment="1"/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applyFont="1"/>
    <xf numFmtId="0" fontId="0" fillId="0" borderId="0" xfId="0" applyBorder="1"/>
    <xf numFmtId="0" fontId="0" fillId="0" borderId="6" xfId="0" applyBorder="1"/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wrapText="1"/>
    </xf>
    <xf numFmtId="0" fontId="0" fillId="0" borderId="9" xfId="0" applyNumberFormat="1" applyBorder="1" applyAlignment="1">
      <alignment wrapText="1" shrinkToFit="1"/>
    </xf>
    <xf numFmtId="0" fontId="2" fillId="0" borderId="10" xfId="0" applyFont="1" applyFill="1" applyBorder="1" applyAlignment="1">
      <alignment horizontal="center"/>
    </xf>
    <xf numFmtId="0" fontId="0" fillId="0" borderId="9" xfId="0" applyFill="1" applyBorder="1" applyAlignment="1"/>
    <xf numFmtId="0" fontId="0" fillId="0" borderId="11" xfId="0" applyBorder="1"/>
    <xf numFmtId="0" fontId="0" fillId="0" borderId="2" xfId="0" applyBorder="1"/>
    <xf numFmtId="0" fontId="0" fillId="0" borderId="12" xfId="0" applyBorder="1"/>
    <xf numFmtId="0" fontId="0" fillId="0" borderId="13" xfId="0" applyBorder="1"/>
    <xf numFmtId="0" fontId="2" fillId="0" borderId="14" xfId="0" applyFont="1" applyFill="1" applyBorder="1" applyAlignment="1">
      <alignment horizontal="center"/>
    </xf>
    <xf numFmtId="0" fontId="0" fillId="0" borderId="7" xfId="0" applyFill="1" applyBorder="1" applyAlignment="1"/>
    <xf numFmtId="0" fontId="0" fillId="0" borderId="15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CA"/>
              <a:t>Shewhart</a:t>
            </a:r>
            <a:r>
              <a:rPr lang="en-CA" baseline="0"/>
              <a:t> control chart </a:t>
            </a:r>
            <a:endParaRPr lang="en-CA"/>
          </a:p>
        </c:rich>
      </c:tx>
      <c:layout>
        <c:manualLayout>
          <c:xMode val="edge"/>
          <c:yMode val="edge"/>
          <c:x val="0.36819082824958954"/>
          <c:y val="0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Sheet1!$L$40</c:f>
              <c:strCache>
                <c:ptCount val="1"/>
                <c:pt idx="0">
                  <c:v>Tablet weight(mg)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Sheet1!$L$41:$L$64</c:f>
              <c:numCache>
                <c:formatCode>General</c:formatCode>
                <c:ptCount val="24"/>
                <c:pt idx="0">
                  <c:v>344.6</c:v>
                </c:pt>
                <c:pt idx="1">
                  <c:v>345.6</c:v>
                </c:pt>
                <c:pt idx="2">
                  <c:v>345.6</c:v>
                </c:pt>
                <c:pt idx="3">
                  <c:v>347.9</c:v>
                </c:pt>
                <c:pt idx="4">
                  <c:v>330.3</c:v>
                </c:pt>
                <c:pt idx="5">
                  <c:v>334.6</c:v>
                </c:pt>
                <c:pt idx="6">
                  <c:v>312</c:v>
                </c:pt>
                <c:pt idx="7">
                  <c:v>325</c:v>
                </c:pt>
                <c:pt idx="8">
                  <c:v>348</c:v>
                </c:pt>
                <c:pt idx="9">
                  <c:v>346</c:v>
                </c:pt>
                <c:pt idx="10">
                  <c:v>356</c:v>
                </c:pt>
                <c:pt idx="11">
                  <c:v>350.9</c:v>
                </c:pt>
                <c:pt idx="12">
                  <c:v>351.7</c:v>
                </c:pt>
                <c:pt idx="13">
                  <c:v>349.9</c:v>
                </c:pt>
                <c:pt idx="14">
                  <c:v>328.2</c:v>
                </c:pt>
                <c:pt idx="15">
                  <c:v>337.9</c:v>
                </c:pt>
                <c:pt idx="16">
                  <c:v>235.1</c:v>
                </c:pt>
                <c:pt idx="17">
                  <c:v>249.4</c:v>
                </c:pt>
                <c:pt idx="18">
                  <c:v>339.5</c:v>
                </c:pt>
                <c:pt idx="19">
                  <c:v>346.9</c:v>
                </c:pt>
                <c:pt idx="20">
                  <c:v>343.9</c:v>
                </c:pt>
                <c:pt idx="21">
                  <c:v>347.1</c:v>
                </c:pt>
                <c:pt idx="22">
                  <c:v>341.5</c:v>
                </c:pt>
                <c:pt idx="23">
                  <c:v>348.8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Sheet1!$N$40</c:f>
              <c:strCache>
                <c:ptCount val="1"/>
                <c:pt idx="0">
                  <c:v>mean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Sheet1!$N$41:$N$64</c:f>
              <c:numCache>
                <c:formatCode>General</c:formatCode>
                <c:ptCount val="24"/>
                <c:pt idx="0">
                  <c:v>325</c:v>
                </c:pt>
                <c:pt idx="1">
                  <c:v>325</c:v>
                </c:pt>
                <c:pt idx="2">
                  <c:v>325</c:v>
                </c:pt>
                <c:pt idx="3">
                  <c:v>325</c:v>
                </c:pt>
                <c:pt idx="4">
                  <c:v>325</c:v>
                </c:pt>
                <c:pt idx="5">
                  <c:v>325</c:v>
                </c:pt>
                <c:pt idx="6">
                  <c:v>325</c:v>
                </c:pt>
                <c:pt idx="7">
                  <c:v>325</c:v>
                </c:pt>
                <c:pt idx="8">
                  <c:v>325</c:v>
                </c:pt>
                <c:pt idx="9">
                  <c:v>325</c:v>
                </c:pt>
                <c:pt idx="10">
                  <c:v>325</c:v>
                </c:pt>
                <c:pt idx="11">
                  <c:v>325</c:v>
                </c:pt>
                <c:pt idx="12">
                  <c:v>325</c:v>
                </c:pt>
                <c:pt idx="13">
                  <c:v>325</c:v>
                </c:pt>
                <c:pt idx="14">
                  <c:v>325</c:v>
                </c:pt>
                <c:pt idx="15">
                  <c:v>325</c:v>
                </c:pt>
                <c:pt idx="16">
                  <c:v>325</c:v>
                </c:pt>
                <c:pt idx="17">
                  <c:v>325</c:v>
                </c:pt>
                <c:pt idx="18">
                  <c:v>325</c:v>
                </c:pt>
                <c:pt idx="19">
                  <c:v>325</c:v>
                </c:pt>
                <c:pt idx="20">
                  <c:v>325</c:v>
                </c:pt>
                <c:pt idx="21">
                  <c:v>325</c:v>
                </c:pt>
                <c:pt idx="22">
                  <c:v>325</c:v>
                </c:pt>
                <c:pt idx="23">
                  <c:v>325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Sheet1!$O$40</c:f>
              <c:strCache>
                <c:ptCount val="1"/>
                <c:pt idx="0">
                  <c:v>upper warning line</c:v>
                </c:pt>
              </c:strCache>
            </c:strRef>
          </c:tx>
          <c:spPr>
            <a:ln>
              <a:solidFill>
                <a:schemeClr val="bg2">
                  <a:lumMod val="50000"/>
                </a:schemeClr>
              </a:solidFill>
              <a:prstDash val="dash"/>
            </a:ln>
          </c:spPr>
          <c:marker>
            <c:symbol val="none"/>
          </c:marker>
          <c:val>
            <c:numRef>
              <c:f>Sheet1!$O$41:$O$64</c:f>
              <c:numCache>
                <c:formatCode>General</c:formatCode>
                <c:ptCount val="24"/>
                <c:pt idx="0">
                  <c:v>337.20430095209679</c:v>
                </c:pt>
                <c:pt idx="1">
                  <c:v>337.20430095209679</c:v>
                </c:pt>
                <c:pt idx="2">
                  <c:v>337.20430095209679</c:v>
                </c:pt>
                <c:pt idx="3">
                  <c:v>337.20430095209679</c:v>
                </c:pt>
                <c:pt idx="4">
                  <c:v>337.20430095209679</c:v>
                </c:pt>
                <c:pt idx="5">
                  <c:v>337.20430095209679</c:v>
                </c:pt>
                <c:pt idx="6">
                  <c:v>337.20430095209679</c:v>
                </c:pt>
                <c:pt idx="7">
                  <c:v>337.20430095209679</c:v>
                </c:pt>
                <c:pt idx="8">
                  <c:v>337.20430095209679</c:v>
                </c:pt>
                <c:pt idx="9">
                  <c:v>337.20430095209679</c:v>
                </c:pt>
                <c:pt idx="10">
                  <c:v>337.20430095209679</c:v>
                </c:pt>
                <c:pt idx="11">
                  <c:v>337.20430095209679</c:v>
                </c:pt>
                <c:pt idx="12">
                  <c:v>337.20430095209679</c:v>
                </c:pt>
                <c:pt idx="13">
                  <c:v>337.20430095209679</c:v>
                </c:pt>
                <c:pt idx="14">
                  <c:v>337.20430095209679</c:v>
                </c:pt>
                <c:pt idx="15">
                  <c:v>337.20430095209679</c:v>
                </c:pt>
                <c:pt idx="16">
                  <c:v>337.20430095209679</c:v>
                </c:pt>
                <c:pt idx="17">
                  <c:v>337.20430095209679</c:v>
                </c:pt>
                <c:pt idx="18">
                  <c:v>337.20430095209679</c:v>
                </c:pt>
                <c:pt idx="19">
                  <c:v>337.20430095209679</c:v>
                </c:pt>
                <c:pt idx="20">
                  <c:v>337.20430095209679</c:v>
                </c:pt>
                <c:pt idx="21">
                  <c:v>337.20430095209679</c:v>
                </c:pt>
                <c:pt idx="22">
                  <c:v>337.20430095209679</c:v>
                </c:pt>
                <c:pt idx="23">
                  <c:v>337.20430095209679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Sheet1!$P$40</c:f>
              <c:strCache>
                <c:ptCount val="1"/>
                <c:pt idx="0">
                  <c:v>upper action line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Sheet1!$P$41:$P$64</c:f>
              <c:numCache>
                <c:formatCode>General</c:formatCode>
                <c:ptCount val="24"/>
                <c:pt idx="0">
                  <c:v>343.30645142814512</c:v>
                </c:pt>
                <c:pt idx="1">
                  <c:v>343.30645142814512</c:v>
                </c:pt>
                <c:pt idx="2">
                  <c:v>343.30645142814512</c:v>
                </c:pt>
                <c:pt idx="3">
                  <c:v>343.30645142814512</c:v>
                </c:pt>
                <c:pt idx="4">
                  <c:v>343.30645142814512</c:v>
                </c:pt>
                <c:pt idx="5">
                  <c:v>343.30645142814512</c:v>
                </c:pt>
                <c:pt idx="6">
                  <c:v>343.30645142814512</c:v>
                </c:pt>
                <c:pt idx="7">
                  <c:v>343.30645142814512</c:v>
                </c:pt>
                <c:pt idx="8">
                  <c:v>343.30645142814512</c:v>
                </c:pt>
                <c:pt idx="9">
                  <c:v>343.30645142814512</c:v>
                </c:pt>
                <c:pt idx="10">
                  <c:v>343.30645142814512</c:v>
                </c:pt>
                <c:pt idx="11">
                  <c:v>343.30645142814512</c:v>
                </c:pt>
                <c:pt idx="12">
                  <c:v>343.30645142814512</c:v>
                </c:pt>
                <c:pt idx="13">
                  <c:v>343.30645142814512</c:v>
                </c:pt>
                <c:pt idx="14">
                  <c:v>343.30645142814512</c:v>
                </c:pt>
                <c:pt idx="15">
                  <c:v>343.30645142814512</c:v>
                </c:pt>
                <c:pt idx="16">
                  <c:v>343.30645142814512</c:v>
                </c:pt>
                <c:pt idx="17">
                  <c:v>343.30645142814512</c:v>
                </c:pt>
                <c:pt idx="18">
                  <c:v>343.30645142814512</c:v>
                </c:pt>
                <c:pt idx="19">
                  <c:v>343.30645142814512</c:v>
                </c:pt>
                <c:pt idx="20">
                  <c:v>343.30645142814512</c:v>
                </c:pt>
                <c:pt idx="21">
                  <c:v>343.30645142814512</c:v>
                </c:pt>
                <c:pt idx="22">
                  <c:v>343.30645142814512</c:v>
                </c:pt>
                <c:pt idx="23">
                  <c:v>343.30645142814512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Sheet1!$Q$40</c:f>
              <c:strCache>
                <c:ptCount val="1"/>
                <c:pt idx="0">
                  <c:v>lower warning line</c:v>
                </c:pt>
              </c:strCache>
            </c:strRef>
          </c:tx>
          <c:spPr>
            <a:ln>
              <a:solidFill>
                <a:schemeClr val="bg2">
                  <a:lumMod val="50000"/>
                </a:schemeClr>
              </a:solidFill>
              <a:prstDash val="dash"/>
            </a:ln>
          </c:spPr>
          <c:marker>
            <c:symbol val="none"/>
          </c:marker>
          <c:val>
            <c:numRef>
              <c:f>Sheet1!$Q$41:$Q$64</c:f>
              <c:numCache>
                <c:formatCode>General</c:formatCode>
                <c:ptCount val="24"/>
                <c:pt idx="0">
                  <c:v>312.79569904790321</c:v>
                </c:pt>
                <c:pt idx="1">
                  <c:v>312.79569904790321</c:v>
                </c:pt>
                <c:pt idx="2">
                  <c:v>312.79569904790321</c:v>
                </c:pt>
                <c:pt idx="3">
                  <c:v>312.79569904790321</c:v>
                </c:pt>
                <c:pt idx="4">
                  <c:v>312.79569904790321</c:v>
                </c:pt>
                <c:pt idx="5">
                  <c:v>312.79569904790321</c:v>
                </c:pt>
                <c:pt idx="6">
                  <c:v>312.79569904790321</c:v>
                </c:pt>
                <c:pt idx="7">
                  <c:v>312.79569904790321</c:v>
                </c:pt>
                <c:pt idx="8">
                  <c:v>312.79569904790321</c:v>
                </c:pt>
                <c:pt idx="9">
                  <c:v>312.79569904790321</c:v>
                </c:pt>
                <c:pt idx="10">
                  <c:v>312.79569904790321</c:v>
                </c:pt>
                <c:pt idx="11">
                  <c:v>312.79569904790321</c:v>
                </c:pt>
                <c:pt idx="12">
                  <c:v>312.79569904790321</c:v>
                </c:pt>
                <c:pt idx="13">
                  <c:v>312.79569904790321</c:v>
                </c:pt>
                <c:pt idx="14">
                  <c:v>312.79569904790321</c:v>
                </c:pt>
                <c:pt idx="15">
                  <c:v>312.79569904790321</c:v>
                </c:pt>
                <c:pt idx="16">
                  <c:v>312.79569904790321</c:v>
                </c:pt>
                <c:pt idx="17">
                  <c:v>312.79569904790321</c:v>
                </c:pt>
                <c:pt idx="18">
                  <c:v>312.79569904790321</c:v>
                </c:pt>
                <c:pt idx="19">
                  <c:v>312.79569904790321</c:v>
                </c:pt>
                <c:pt idx="20">
                  <c:v>312.79569904790321</c:v>
                </c:pt>
                <c:pt idx="21">
                  <c:v>312.79569904790321</c:v>
                </c:pt>
                <c:pt idx="22">
                  <c:v>312.79569904790321</c:v>
                </c:pt>
                <c:pt idx="23">
                  <c:v>312.79569904790321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Sheet1!$R$40</c:f>
              <c:strCache>
                <c:ptCount val="1"/>
                <c:pt idx="0">
                  <c:v>lower action line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Sheet1!$R$41:$R$64</c:f>
              <c:numCache>
                <c:formatCode>General</c:formatCode>
                <c:ptCount val="24"/>
                <c:pt idx="0">
                  <c:v>306.69354857185488</c:v>
                </c:pt>
                <c:pt idx="1">
                  <c:v>306.69354857185488</c:v>
                </c:pt>
                <c:pt idx="2">
                  <c:v>306.69354857185488</c:v>
                </c:pt>
                <c:pt idx="3">
                  <c:v>306.69354857185488</c:v>
                </c:pt>
                <c:pt idx="4">
                  <c:v>306.69354857185488</c:v>
                </c:pt>
                <c:pt idx="5">
                  <c:v>306.69354857185488</c:v>
                </c:pt>
                <c:pt idx="6">
                  <c:v>306.69354857185488</c:v>
                </c:pt>
                <c:pt idx="7">
                  <c:v>306.69354857185488</c:v>
                </c:pt>
                <c:pt idx="8">
                  <c:v>306.69354857185488</c:v>
                </c:pt>
                <c:pt idx="9">
                  <c:v>306.69354857185488</c:v>
                </c:pt>
                <c:pt idx="10">
                  <c:v>306.69354857185488</c:v>
                </c:pt>
                <c:pt idx="11">
                  <c:v>306.69354857185488</c:v>
                </c:pt>
                <c:pt idx="12">
                  <c:v>306.69354857185488</c:v>
                </c:pt>
                <c:pt idx="13">
                  <c:v>306.69354857185488</c:v>
                </c:pt>
                <c:pt idx="14">
                  <c:v>306.69354857185488</c:v>
                </c:pt>
                <c:pt idx="15">
                  <c:v>306.69354857185488</c:v>
                </c:pt>
                <c:pt idx="16">
                  <c:v>306.69354857185488</c:v>
                </c:pt>
                <c:pt idx="17">
                  <c:v>306.69354857185488</c:v>
                </c:pt>
                <c:pt idx="18">
                  <c:v>306.69354857185488</c:v>
                </c:pt>
                <c:pt idx="19">
                  <c:v>306.69354857185488</c:v>
                </c:pt>
                <c:pt idx="20">
                  <c:v>306.69354857185488</c:v>
                </c:pt>
                <c:pt idx="21">
                  <c:v>306.69354857185488</c:v>
                </c:pt>
                <c:pt idx="22">
                  <c:v>306.69354857185488</c:v>
                </c:pt>
                <c:pt idx="23">
                  <c:v>306.69354857185488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8190192"/>
        <c:axId val="158192992"/>
      </c:lineChart>
      <c:catAx>
        <c:axId val="158190192"/>
        <c:scaling>
          <c:orientation val="minMax"/>
        </c:scaling>
        <c:delete val="0"/>
        <c:axPos val="b"/>
        <c:majorTickMark val="out"/>
        <c:minorTickMark val="none"/>
        <c:tickLblPos val="nextTo"/>
        <c:crossAx val="158192992"/>
        <c:crosses val="autoZero"/>
        <c:auto val="1"/>
        <c:lblAlgn val="ctr"/>
        <c:lblOffset val="100"/>
        <c:noMultiLvlLbl val="0"/>
      </c:catAx>
      <c:valAx>
        <c:axId val="158192992"/>
        <c:scaling>
          <c:orientation val="minMax"/>
          <c:max val="370"/>
          <c:min val="23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81901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157457958300357E-2"/>
          <c:y val="5.1400554097404488E-2"/>
          <c:w val="0.89780249343832019"/>
          <c:h val="0.85576771653543304"/>
        </c:manualLayout>
      </c:layout>
      <c:lineChart>
        <c:grouping val="standar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Sheet1!$L$41:$L$64</c:f>
              <c:numCache>
                <c:formatCode>General</c:formatCode>
                <c:ptCount val="24"/>
                <c:pt idx="0">
                  <c:v>344.6</c:v>
                </c:pt>
                <c:pt idx="1">
                  <c:v>345.6</c:v>
                </c:pt>
                <c:pt idx="2">
                  <c:v>345.6</c:v>
                </c:pt>
                <c:pt idx="3">
                  <c:v>347.9</c:v>
                </c:pt>
                <c:pt idx="4">
                  <c:v>330.3</c:v>
                </c:pt>
                <c:pt idx="5">
                  <c:v>334.6</c:v>
                </c:pt>
                <c:pt idx="6">
                  <c:v>312</c:v>
                </c:pt>
                <c:pt idx="7">
                  <c:v>325</c:v>
                </c:pt>
                <c:pt idx="8">
                  <c:v>348</c:v>
                </c:pt>
                <c:pt idx="9">
                  <c:v>346</c:v>
                </c:pt>
                <c:pt idx="10">
                  <c:v>356</c:v>
                </c:pt>
                <c:pt idx="11">
                  <c:v>350.9</c:v>
                </c:pt>
                <c:pt idx="12">
                  <c:v>351.7</c:v>
                </c:pt>
                <c:pt idx="13">
                  <c:v>349.9</c:v>
                </c:pt>
                <c:pt idx="14">
                  <c:v>328.2</c:v>
                </c:pt>
                <c:pt idx="15">
                  <c:v>337.9</c:v>
                </c:pt>
                <c:pt idx="16">
                  <c:v>235.1</c:v>
                </c:pt>
                <c:pt idx="17">
                  <c:v>249.4</c:v>
                </c:pt>
                <c:pt idx="18">
                  <c:v>339.5</c:v>
                </c:pt>
                <c:pt idx="19">
                  <c:v>346.9</c:v>
                </c:pt>
                <c:pt idx="20">
                  <c:v>343.9</c:v>
                </c:pt>
                <c:pt idx="21">
                  <c:v>347.1</c:v>
                </c:pt>
                <c:pt idx="22">
                  <c:v>341.5</c:v>
                </c:pt>
                <c:pt idx="23">
                  <c:v>348.8</c:v>
                </c:pt>
              </c:numCache>
            </c:numRef>
          </c:val>
          <c:smooth val="0"/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Sheet1!$N$41:$N$64</c:f>
              <c:numCache>
                <c:formatCode>General</c:formatCode>
                <c:ptCount val="24"/>
                <c:pt idx="0">
                  <c:v>325</c:v>
                </c:pt>
                <c:pt idx="1">
                  <c:v>325</c:v>
                </c:pt>
                <c:pt idx="2">
                  <c:v>325</c:v>
                </c:pt>
                <c:pt idx="3">
                  <c:v>325</c:v>
                </c:pt>
                <c:pt idx="4">
                  <c:v>325</c:v>
                </c:pt>
                <c:pt idx="5">
                  <c:v>325</c:v>
                </c:pt>
                <c:pt idx="6">
                  <c:v>325</c:v>
                </c:pt>
                <c:pt idx="7">
                  <c:v>325</c:v>
                </c:pt>
                <c:pt idx="8">
                  <c:v>325</c:v>
                </c:pt>
                <c:pt idx="9">
                  <c:v>325</c:v>
                </c:pt>
                <c:pt idx="10">
                  <c:v>325</c:v>
                </c:pt>
                <c:pt idx="11">
                  <c:v>325</c:v>
                </c:pt>
                <c:pt idx="12">
                  <c:v>325</c:v>
                </c:pt>
                <c:pt idx="13">
                  <c:v>325</c:v>
                </c:pt>
                <c:pt idx="14">
                  <c:v>325</c:v>
                </c:pt>
                <c:pt idx="15">
                  <c:v>325</c:v>
                </c:pt>
                <c:pt idx="16">
                  <c:v>325</c:v>
                </c:pt>
                <c:pt idx="17">
                  <c:v>325</c:v>
                </c:pt>
                <c:pt idx="18">
                  <c:v>325</c:v>
                </c:pt>
                <c:pt idx="19">
                  <c:v>325</c:v>
                </c:pt>
                <c:pt idx="20">
                  <c:v>325</c:v>
                </c:pt>
                <c:pt idx="21">
                  <c:v>325</c:v>
                </c:pt>
                <c:pt idx="22">
                  <c:v>325</c:v>
                </c:pt>
                <c:pt idx="23">
                  <c:v>325</c:v>
                </c:pt>
              </c:numCache>
            </c:numRef>
          </c:val>
          <c:smooth val="0"/>
        </c:ser>
        <c:ser>
          <c:idx val="2"/>
          <c:order val="2"/>
          <c:spPr>
            <a:ln>
              <a:prstDash val="dash"/>
            </a:ln>
          </c:spPr>
          <c:marker>
            <c:symbol val="none"/>
          </c:marker>
          <c:val>
            <c:numRef>
              <c:f>Sheet1!$O$41:$O$64</c:f>
              <c:numCache>
                <c:formatCode>General</c:formatCode>
                <c:ptCount val="24"/>
                <c:pt idx="0">
                  <c:v>337.20430095209679</c:v>
                </c:pt>
                <c:pt idx="1">
                  <c:v>337.20430095209679</c:v>
                </c:pt>
                <c:pt idx="2">
                  <c:v>337.20430095209679</c:v>
                </c:pt>
                <c:pt idx="3">
                  <c:v>337.20430095209679</c:v>
                </c:pt>
                <c:pt idx="4">
                  <c:v>337.20430095209679</c:v>
                </c:pt>
                <c:pt idx="5">
                  <c:v>337.20430095209679</c:v>
                </c:pt>
                <c:pt idx="6">
                  <c:v>337.20430095209679</c:v>
                </c:pt>
                <c:pt idx="7">
                  <c:v>337.20430095209679</c:v>
                </c:pt>
                <c:pt idx="8">
                  <c:v>337.20430095209679</c:v>
                </c:pt>
                <c:pt idx="9">
                  <c:v>337.20430095209679</c:v>
                </c:pt>
                <c:pt idx="10">
                  <c:v>337.20430095209679</c:v>
                </c:pt>
                <c:pt idx="11">
                  <c:v>337.20430095209679</c:v>
                </c:pt>
                <c:pt idx="12">
                  <c:v>337.20430095209679</c:v>
                </c:pt>
                <c:pt idx="13">
                  <c:v>337.20430095209679</c:v>
                </c:pt>
                <c:pt idx="14">
                  <c:v>337.20430095209679</c:v>
                </c:pt>
                <c:pt idx="15">
                  <c:v>337.20430095209679</c:v>
                </c:pt>
                <c:pt idx="16">
                  <c:v>337.20430095209679</c:v>
                </c:pt>
                <c:pt idx="17">
                  <c:v>337.20430095209679</c:v>
                </c:pt>
                <c:pt idx="18">
                  <c:v>337.20430095209679</c:v>
                </c:pt>
                <c:pt idx="19">
                  <c:v>337.20430095209679</c:v>
                </c:pt>
                <c:pt idx="20">
                  <c:v>337.20430095209679</c:v>
                </c:pt>
                <c:pt idx="21">
                  <c:v>337.20430095209679</c:v>
                </c:pt>
                <c:pt idx="22">
                  <c:v>337.20430095209679</c:v>
                </c:pt>
                <c:pt idx="23">
                  <c:v>337.20430095209679</c:v>
                </c:pt>
              </c:numCache>
            </c:numRef>
          </c:val>
          <c:smooth val="0"/>
        </c:ser>
        <c:ser>
          <c:idx val="3"/>
          <c:order val="3"/>
          <c:spPr>
            <a:ln>
              <a:solidFill>
                <a:schemeClr val="bg2">
                  <a:lumMod val="90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Sheet1!$P$41:$P$64</c:f>
              <c:numCache>
                <c:formatCode>General</c:formatCode>
                <c:ptCount val="24"/>
                <c:pt idx="0">
                  <c:v>343.30645142814512</c:v>
                </c:pt>
                <c:pt idx="1">
                  <c:v>343.30645142814512</c:v>
                </c:pt>
                <c:pt idx="2">
                  <c:v>343.30645142814512</c:v>
                </c:pt>
                <c:pt idx="3">
                  <c:v>343.30645142814512</c:v>
                </c:pt>
                <c:pt idx="4">
                  <c:v>343.30645142814512</c:v>
                </c:pt>
                <c:pt idx="5">
                  <c:v>343.30645142814512</c:v>
                </c:pt>
                <c:pt idx="6">
                  <c:v>343.30645142814512</c:v>
                </c:pt>
                <c:pt idx="7">
                  <c:v>343.30645142814512</c:v>
                </c:pt>
                <c:pt idx="8">
                  <c:v>343.30645142814512</c:v>
                </c:pt>
                <c:pt idx="9">
                  <c:v>343.30645142814512</c:v>
                </c:pt>
                <c:pt idx="10">
                  <c:v>343.30645142814512</c:v>
                </c:pt>
                <c:pt idx="11">
                  <c:v>343.30645142814512</c:v>
                </c:pt>
                <c:pt idx="12">
                  <c:v>343.30645142814512</c:v>
                </c:pt>
                <c:pt idx="13">
                  <c:v>343.30645142814512</c:v>
                </c:pt>
                <c:pt idx="14">
                  <c:v>343.30645142814512</c:v>
                </c:pt>
                <c:pt idx="15">
                  <c:v>343.30645142814512</c:v>
                </c:pt>
                <c:pt idx="16">
                  <c:v>343.30645142814512</c:v>
                </c:pt>
                <c:pt idx="17">
                  <c:v>343.30645142814512</c:v>
                </c:pt>
                <c:pt idx="18">
                  <c:v>343.30645142814512</c:v>
                </c:pt>
                <c:pt idx="19">
                  <c:v>343.30645142814512</c:v>
                </c:pt>
                <c:pt idx="20">
                  <c:v>343.30645142814512</c:v>
                </c:pt>
                <c:pt idx="21">
                  <c:v>343.30645142814512</c:v>
                </c:pt>
                <c:pt idx="22">
                  <c:v>343.30645142814512</c:v>
                </c:pt>
                <c:pt idx="23">
                  <c:v>343.30645142814512</c:v>
                </c:pt>
              </c:numCache>
            </c:numRef>
          </c:val>
          <c:smooth val="0"/>
        </c:ser>
        <c:ser>
          <c:idx val="4"/>
          <c:order val="4"/>
          <c:spPr>
            <a:ln>
              <a:prstDash val="dash"/>
            </a:ln>
          </c:spPr>
          <c:marker>
            <c:symbol val="none"/>
          </c:marker>
          <c:val>
            <c:numRef>
              <c:f>Sheet1!$Q$41:$Q$64</c:f>
              <c:numCache>
                <c:formatCode>General</c:formatCode>
                <c:ptCount val="24"/>
                <c:pt idx="0">
                  <c:v>312.79569904790321</c:v>
                </c:pt>
                <c:pt idx="1">
                  <c:v>312.79569904790321</c:v>
                </c:pt>
                <c:pt idx="2">
                  <c:v>312.79569904790321</c:v>
                </c:pt>
                <c:pt idx="3">
                  <c:v>312.79569904790321</c:v>
                </c:pt>
                <c:pt idx="4">
                  <c:v>312.79569904790321</c:v>
                </c:pt>
                <c:pt idx="5">
                  <c:v>312.79569904790321</c:v>
                </c:pt>
                <c:pt idx="6">
                  <c:v>312.79569904790321</c:v>
                </c:pt>
                <c:pt idx="7">
                  <c:v>312.79569904790321</c:v>
                </c:pt>
                <c:pt idx="8">
                  <c:v>312.79569904790321</c:v>
                </c:pt>
                <c:pt idx="9">
                  <c:v>312.79569904790321</c:v>
                </c:pt>
                <c:pt idx="10">
                  <c:v>312.79569904790321</c:v>
                </c:pt>
                <c:pt idx="11">
                  <c:v>312.79569904790321</c:v>
                </c:pt>
                <c:pt idx="12">
                  <c:v>312.79569904790321</c:v>
                </c:pt>
                <c:pt idx="13">
                  <c:v>312.79569904790321</c:v>
                </c:pt>
                <c:pt idx="14">
                  <c:v>312.79569904790321</c:v>
                </c:pt>
                <c:pt idx="15">
                  <c:v>312.79569904790321</c:v>
                </c:pt>
                <c:pt idx="16">
                  <c:v>312.79569904790321</c:v>
                </c:pt>
                <c:pt idx="17">
                  <c:v>312.79569904790321</c:v>
                </c:pt>
                <c:pt idx="18">
                  <c:v>312.79569904790321</c:v>
                </c:pt>
                <c:pt idx="19">
                  <c:v>312.79569904790321</c:v>
                </c:pt>
                <c:pt idx="20">
                  <c:v>312.79569904790321</c:v>
                </c:pt>
                <c:pt idx="21">
                  <c:v>312.79569904790321</c:v>
                </c:pt>
                <c:pt idx="22">
                  <c:v>312.79569904790321</c:v>
                </c:pt>
                <c:pt idx="23">
                  <c:v>312.79569904790321</c:v>
                </c:pt>
              </c:numCache>
            </c:numRef>
          </c:val>
          <c:smooth val="0"/>
        </c:ser>
        <c:ser>
          <c:idx val="5"/>
          <c:order val="5"/>
          <c:spPr>
            <a:ln>
              <a:prstDash val="sysDash"/>
            </a:ln>
          </c:spPr>
          <c:marker>
            <c:symbol val="none"/>
          </c:marker>
          <c:val>
            <c:numRef>
              <c:f>Sheet1!$R$41:$R$64</c:f>
              <c:numCache>
                <c:formatCode>General</c:formatCode>
                <c:ptCount val="24"/>
                <c:pt idx="0">
                  <c:v>306.69354857185488</c:v>
                </c:pt>
                <c:pt idx="1">
                  <c:v>306.69354857185488</c:v>
                </c:pt>
                <c:pt idx="2">
                  <c:v>306.69354857185488</c:v>
                </c:pt>
                <c:pt idx="3">
                  <c:v>306.69354857185488</c:v>
                </c:pt>
                <c:pt idx="4">
                  <c:v>306.69354857185488</c:v>
                </c:pt>
                <c:pt idx="5">
                  <c:v>306.69354857185488</c:v>
                </c:pt>
                <c:pt idx="6">
                  <c:v>306.69354857185488</c:v>
                </c:pt>
                <c:pt idx="7">
                  <c:v>306.69354857185488</c:v>
                </c:pt>
                <c:pt idx="8">
                  <c:v>306.69354857185488</c:v>
                </c:pt>
                <c:pt idx="9">
                  <c:v>306.69354857185488</c:v>
                </c:pt>
                <c:pt idx="10">
                  <c:v>306.69354857185488</c:v>
                </c:pt>
                <c:pt idx="11">
                  <c:v>306.69354857185488</c:v>
                </c:pt>
                <c:pt idx="12">
                  <c:v>306.69354857185488</c:v>
                </c:pt>
                <c:pt idx="13">
                  <c:v>306.69354857185488</c:v>
                </c:pt>
                <c:pt idx="14">
                  <c:v>306.69354857185488</c:v>
                </c:pt>
                <c:pt idx="15">
                  <c:v>306.69354857185488</c:v>
                </c:pt>
                <c:pt idx="16">
                  <c:v>306.69354857185488</c:v>
                </c:pt>
                <c:pt idx="17">
                  <c:v>306.69354857185488</c:v>
                </c:pt>
                <c:pt idx="18">
                  <c:v>306.69354857185488</c:v>
                </c:pt>
                <c:pt idx="19">
                  <c:v>306.69354857185488</c:v>
                </c:pt>
                <c:pt idx="20">
                  <c:v>306.69354857185488</c:v>
                </c:pt>
                <c:pt idx="21">
                  <c:v>306.69354857185488</c:v>
                </c:pt>
                <c:pt idx="22">
                  <c:v>306.69354857185488</c:v>
                </c:pt>
                <c:pt idx="23">
                  <c:v>306.69354857185488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759392"/>
        <c:axId val="151759952"/>
      </c:lineChart>
      <c:catAx>
        <c:axId val="151759392"/>
        <c:scaling>
          <c:orientation val="minMax"/>
        </c:scaling>
        <c:delete val="0"/>
        <c:axPos val="b"/>
        <c:majorTickMark val="out"/>
        <c:minorTickMark val="none"/>
        <c:tickLblPos val="nextTo"/>
        <c:crossAx val="151759952"/>
        <c:crosses val="autoZero"/>
        <c:auto val="1"/>
        <c:lblAlgn val="ctr"/>
        <c:lblOffset val="100"/>
        <c:noMultiLvlLbl val="0"/>
      </c:catAx>
      <c:valAx>
        <c:axId val="151759952"/>
        <c:scaling>
          <c:orientation val="minMax"/>
          <c:max val="380"/>
          <c:min val="22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1759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3576332345168947"/>
          <c:y val="0.42940398075240593"/>
          <c:w val="0.13470799966017877"/>
          <c:h val="0.5069327792359288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Sheet1!$L$40</c:f>
              <c:strCache>
                <c:ptCount val="1"/>
                <c:pt idx="0">
                  <c:v>Tablet weight(mg)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val>
            <c:numRef>
              <c:f>Sheet1!$L$41:$L$64</c:f>
              <c:numCache>
                <c:formatCode>General</c:formatCode>
                <c:ptCount val="24"/>
                <c:pt idx="0">
                  <c:v>344.6</c:v>
                </c:pt>
                <c:pt idx="1">
                  <c:v>345.6</c:v>
                </c:pt>
                <c:pt idx="2">
                  <c:v>345.6</c:v>
                </c:pt>
                <c:pt idx="3">
                  <c:v>347.9</c:v>
                </c:pt>
                <c:pt idx="4">
                  <c:v>330.3</c:v>
                </c:pt>
                <c:pt idx="5">
                  <c:v>334.6</c:v>
                </c:pt>
                <c:pt idx="6">
                  <c:v>312</c:v>
                </c:pt>
                <c:pt idx="7">
                  <c:v>325</c:v>
                </c:pt>
                <c:pt idx="8">
                  <c:v>348</c:v>
                </c:pt>
                <c:pt idx="9">
                  <c:v>346</c:v>
                </c:pt>
                <c:pt idx="10">
                  <c:v>356</c:v>
                </c:pt>
                <c:pt idx="11">
                  <c:v>350.9</c:v>
                </c:pt>
                <c:pt idx="12">
                  <c:v>351.7</c:v>
                </c:pt>
                <c:pt idx="13">
                  <c:v>349.9</c:v>
                </c:pt>
                <c:pt idx="14">
                  <c:v>328.2</c:v>
                </c:pt>
                <c:pt idx="15">
                  <c:v>337.9</c:v>
                </c:pt>
                <c:pt idx="16">
                  <c:v>235.1</c:v>
                </c:pt>
                <c:pt idx="17">
                  <c:v>249.4</c:v>
                </c:pt>
                <c:pt idx="18">
                  <c:v>339.5</c:v>
                </c:pt>
                <c:pt idx="19">
                  <c:v>346.9</c:v>
                </c:pt>
                <c:pt idx="20">
                  <c:v>343.9</c:v>
                </c:pt>
                <c:pt idx="21">
                  <c:v>347.1</c:v>
                </c:pt>
                <c:pt idx="22">
                  <c:v>341.5</c:v>
                </c:pt>
                <c:pt idx="23">
                  <c:v>348.8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Sheet1!$O$40</c:f>
              <c:strCache>
                <c:ptCount val="1"/>
                <c:pt idx="0">
                  <c:v>upper warning line</c:v>
                </c:pt>
              </c:strCache>
            </c:strRef>
          </c:tx>
          <c:marker>
            <c:symbol val="none"/>
          </c:marker>
          <c:val>
            <c:numRef>
              <c:f>Sheet1!$O$41:$O$64</c:f>
              <c:numCache>
                <c:formatCode>General</c:formatCode>
                <c:ptCount val="24"/>
                <c:pt idx="0">
                  <c:v>337.20430095209679</c:v>
                </c:pt>
                <c:pt idx="1">
                  <c:v>337.20430095209679</c:v>
                </c:pt>
                <c:pt idx="2">
                  <c:v>337.20430095209679</c:v>
                </c:pt>
                <c:pt idx="3">
                  <c:v>337.20430095209679</c:v>
                </c:pt>
                <c:pt idx="4">
                  <c:v>337.20430095209679</c:v>
                </c:pt>
                <c:pt idx="5">
                  <c:v>337.20430095209679</c:v>
                </c:pt>
                <c:pt idx="6">
                  <c:v>337.20430095209679</c:v>
                </c:pt>
                <c:pt idx="7">
                  <c:v>337.20430095209679</c:v>
                </c:pt>
                <c:pt idx="8">
                  <c:v>337.20430095209679</c:v>
                </c:pt>
                <c:pt idx="9">
                  <c:v>337.20430095209679</c:v>
                </c:pt>
                <c:pt idx="10">
                  <c:v>337.20430095209679</c:v>
                </c:pt>
                <c:pt idx="11">
                  <c:v>337.20430095209679</c:v>
                </c:pt>
                <c:pt idx="12">
                  <c:v>337.20430095209679</c:v>
                </c:pt>
                <c:pt idx="13">
                  <c:v>337.20430095209679</c:v>
                </c:pt>
                <c:pt idx="14">
                  <c:v>337.20430095209679</c:v>
                </c:pt>
                <c:pt idx="15">
                  <c:v>337.20430095209679</c:v>
                </c:pt>
                <c:pt idx="16">
                  <c:v>337.20430095209679</c:v>
                </c:pt>
                <c:pt idx="17">
                  <c:v>337.20430095209679</c:v>
                </c:pt>
                <c:pt idx="18">
                  <c:v>337.20430095209679</c:v>
                </c:pt>
                <c:pt idx="19">
                  <c:v>337.20430095209679</c:v>
                </c:pt>
                <c:pt idx="20">
                  <c:v>337.20430095209679</c:v>
                </c:pt>
                <c:pt idx="21">
                  <c:v>337.20430095209679</c:v>
                </c:pt>
                <c:pt idx="22">
                  <c:v>337.20430095209679</c:v>
                </c:pt>
                <c:pt idx="23">
                  <c:v>337.20430095209679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Sheet1!$P$40</c:f>
              <c:strCache>
                <c:ptCount val="1"/>
                <c:pt idx="0">
                  <c:v>upper action line</c:v>
                </c:pt>
              </c:strCache>
            </c:strRef>
          </c:tx>
          <c:marker>
            <c:symbol val="none"/>
          </c:marker>
          <c:val>
            <c:numRef>
              <c:f>Sheet1!$P$41:$P$64</c:f>
              <c:numCache>
                <c:formatCode>General</c:formatCode>
                <c:ptCount val="24"/>
                <c:pt idx="0">
                  <c:v>343.30645142814512</c:v>
                </c:pt>
                <c:pt idx="1">
                  <c:v>343.30645142814512</c:v>
                </c:pt>
                <c:pt idx="2">
                  <c:v>343.30645142814512</c:v>
                </c:pt>
                <c:pt idx="3">
                  <c:v>343.30645142814512</c:v>
                </c:pt>
                <c:pt idx="4">
                  <c:v>343.30645142814512</c:v>
                </c:pt>
                <c:pt idx="5">
                  <c:v>343.30645142814512</c:v>
                </c:pt>
                <c:pt idx="6">
                  <c:v>343.30645142814512</c:v>
                </c:pt>
                <c:pt idx="7">
                  <c:v>343.30645142814512</c:v>
                </c:pt>
                <c:pt idx="8">
                  <c:v>343.30645142814512</c:v>
                </c:pt>
                <c:pt idx="9">
                  <c:v>343.30645142814512</c:v>
                </c:pt>
                <c:pt idx="10">
                  <c:v>343.30645142814512</c:v>
                </c:pt>
                <c:pt idx="11">
                  <c:v>343.30645142814512</c:v>
                </c:pt>
                <c:pt idx="12">
                  <c:v>343.30645142814512</c:v>
                </c:pt>
                <c:pt idx="13">
                  <c:v>343.30645142814512</c:v>
                </c:pt>
                <c:pt idx="14">
                  <c:v>343.30645142814512</c:v>
                </c:pt>
                <c:pt idx="15">
                  <c:v>343.30645142814512</c:v>
                </c:pt>
                <c:pt idx="16">
                  <c:v>343.30645142814512</c:v>
                </c:pt>
                <c:pt idx="17">
                  <c:v>343.30645142814512</c:v>
                </c:pt>
                <c:pt idx="18">
                  <c:v>343.30645142814512</c:v>
                </c:pt>
                <c:pt idx="19">
                  <c:v>343.30645142814512</c:v>
                </c:pt>
                <c:pt idx="20">
                  <c:v>343.30645142814512</c:v>
                </c:pt>
                <c:pt idx="21">
                  <c:v>343.30645142814512</c:v>
                </c:pt>
                <c:pt idx="22">
                  <c:v>343.30645142814512</c:v>
                </c:pt>
                <c:pt idx="23">
                  <c:v>343.30645142814512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Sheet1!$Q$40</c:f>
              <c:strCache>
                <c:ptCount val="1"/>
                <c:pt idx="0">
                  <c:v>lower warning line</c:v>
                </c:pt>
              </c:strCache>
            </c:strRef>
          </c:tx>
          <c:marker>
            <c:symbol val="none"/>
          </c:marker>
          <c:val>
            <c:numRef>
              <c:f>Sheet1!$Q$41:$Q$64</c:f>
              <c:numCache>
                <c:formatCode>General</c:formatCode>
                <c:ptCount val="24"/>
                <c:pt idx="0">
                  <c:v>312.79569904790321</c:v>
                </c:pt>
                <c:pt idx="1">
                  <c:v>312.79569904790321</c:v>
                </c:pt>
                <c:pt idx="2">
                  <c:v>312.79569904790321</c:v>
                </c:pt>
                <c:pt idx="3">
                  <c:v>312.79569904790321</c:v>
                </c:pt>
                <c:pt idx="4">
                  <c:v>312.79569904790321</c:v>
                </c:pt>
                <c:pt idx="5">
                  <c:v>312.79569904790321</c:v>
                </c:pt>
                <c:pt idx="6">
                  <c:v>312.79569904790321</c:v>
                </c:pt>
                <c:pt idx="7">
                  <c:v>312.79569904790321</c:v>
                </c:pt>
                <c:pt idx="8">
                  <c:v>312.79569904790321</c:v>
                </c:pt>
                <c:pt idx="9">
                  <c:v>312.79569904790321</c:v>
                </c:pt>
                <c:pt idx="10">
                  <c:v>312.79569904790321</c:v>
                </c:pt>
                <c:pt idx="11">
                  <c:v>312.79569904790321</c:v>
                </c:pt>
                <c:pt idx="12">
                  <c:v>312.79569904790321</c:v>
                </c:pt>
                <c:pt idx="13">
                  <c:v>312.79569904790321</c:v>
                </c:pt>
                <c:pt idx="14">
                  <c:v>312.79569904790321</c:v>
                </c:pt>
                <c:pt idx="15">
                  <c:v>312.79569904790321</c:v>
                </c:pt>
                <c:pt idx="16">
                  <c:v>312.79569904790321</c:v>
                </c:pt>
                <c:pt idx="17">
                  <c:v>312.79569904790321</c:v>
                </c:pt>
                <c:pt idx="18">
                  <c:v>312.79569904790321</c:v>
                </c:pt>
                <c:pt idx="19">
                  <c:v>312.79569904790321</c:v>
                </c:pt>
                <c:pt idx="20">
                  <c:v>312.79569904790321</c:v>
                </c:pt>
                <c:pt idx="21">
                  <c:v>312.79569904790321</c:v>
                </c:pt>
                <c:pt idx="22">
                  <c:v>312.79569904790321</c:v>
                </c:pt>
                <c:pt idx="23">
                  <c:v>312.79569904790321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Sheet1!$R$40</c:f>
              <c:strCache>
                <c:ptCount val="1"/>
                <c:pt idx="0">
                  <c:v>lower action line</c:v>
                </c:pt>
              </c:strCache>
            </c:strRef>
          </c:tx>
          <c:marker>
            <c:symbol val="none"/>
          </c:marker>
          <c:val>
            <c:numRef>
              <c:f>Sheet1!$R$41:$R$64</c:f>
              <c:numCache>
                <c:formatCode>General</c:formatCode>
                <c:ptCount val="24"/>
                <c:pt idx="0">
                  <c:v>306.69354857185488</c:v>
                </c:pt>
                <c:pt idx="1">
                  <c:v>306.69354857185488</c:v>
                </c:pt>
                <c:pt idx="2">
                  <c:v>306.69354857185488</c:v>
                </c:pt>
                <c:pt idx="3">
                  <c:v>306.69354857185488</c:v>
                </c:pt>
                <c:pt idx="4">
                  <c:v>306.69354857185488</c:v>
                </c:pt>
                <c:pt idx="5">
                  <c:v>306.69354857185488</c:v>
                </c:pt>
                <c:pt idx="6">
                  <c:v>306.69354857185488</c:v>
                </c:pt>
                <c:pt idx="7">
                  <c:v>306.69354857185488</c:v>
                </c:pt>
                <c:pt idx="8">
                  <c:v>306.69354857185488</c:v>
                </c:pt>
                <c:pt idx="9">
                  <c:v>306.69354857185488</c:v>
                </c:pt>
                <c:pt idx="10">
                  <c:v>306.69354857185488</c:v>
                </c:pt>
                <c:pt idx="11">
                  <c:v>306.69354857185488</c:v>
                </c:pt>
                <c:pt idx="12">
                  <c:v>306.69354857185488</c:v>
                </c:pt>
                <c:pt idx="13">
                  <c:v>306.69354857185488</c:v>
                </c:pt>
                <c:pt idx="14">
                  <c:v>306.69354857185488</c:v>
                </c:pt>
                <c:pt idx="15">
                  <c:v>306.69354857185488</c:v>
                </c:pt>
                <c:pt idx="16">
                  <c:v>306.69354857185488</c:v>
                </c:pt>
                <c:pt idx="17">
                  <c:v>306.69354857185488</c:v>
                </c:pt>
                <c:pt idx="18">
                  <c:v>306.69354857185488</c:v>
                </c:pt>
                <c:pt idx="19">
                  <c:v>306.69354857185488</c:v>
                </c:pt>
                <c:pt idx="20">
                  <c:v>306.69354857185488</c:v>
                </c:pt>
                <c:pt idx="21">
                  <c:v>306.69354857185488</c:v>
                </c:pt>
                <c:pt idx="22">
                  <c:v>306.69354857185488</c:v>
                </c:pt>
                <c:pt idx="23">
                  <c:v>306.69354857185488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4024096"/>
        <c:axId val="354024656"/>
      </c:lineChart>
      <c:catAx>
        <c:axId val="354024096"/>
        <c:scaling>
          <c:orientation val="minMax"/>
        </c:scaling>
        <c:delete val="0"/>
        <c:axPos val="b"/>
        <c:majorTickMark val="out"/>
        <c:minorTickMark val="none"/>
        <c:tickLblPos val="nextTo"/>
        <c:crossAx val="354024656"/>
        <c:crosses val="autoZero"/>
        <c:auto val="1"/>
        <c:lblAlgn val="ctr"/>
        <c:lblOffset val="100"/>
        <c:noMultiLvlLbl val="0"/>
      </c:catAx>
      <c:valAx>
        <c:axId val="354024656"/>
        <c:scaling>
          <c:orientation val="minMax"/>
          <c:max val="360"/>
          <c:min val="23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40240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CA"/>
              <a:t>Shewhart</a:t>
            </a:r>
            <a:r>
              <a:rPr lang="en-CA" baseline="0"/>
              <a:t> control chart </a:t>
            </a:r>
            <a:endParaRPr lang="en-CA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Sheet1!$L$40</c:f>
              <c:strCache>
                <c:ptCount val="1"/>
                <c:pt idx="0">
                  <c:v>Tablet weight(mg)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Sheet1!$L$41:$L$64</c:f>
              <c:numCache>
                <c:formatCode>General</c:formatCode>
                <c:ptCount val="24"/>
                <c:pt idx="0">
                  <c:v>344.6</c:v>
                </c:pt>
                <c:pt idx="1">
                  <c:v>345.6</c:v>
                </c:pt>
                <c:pt idx="2">
                  <c:v>345.6</c:v>
                </c:pt>
                <c:pt idx="3">
                  <c:v>347.9</c:v>
                </c:pt>
                <c:pt idx="4">
                  <c:v>330.3</c:v>
                </c:pt>
                <c:pt idx="5">
                  <c:v>334.6</c:v>
                </c:pt>
                <c:pt idx="6">
                  <c:v>312</c:v>
                </c:pt>
                <c:pt idx="7">
                  <c:v>325</c:v>
                </c:pt>
                <c:pt idx="8">
                  <c:v>348</c:v>
                </c:pt>
                <c:pt idx="9">
                  <c:v>346</c:v>
                </c:pt>
                <c:pt idx="10">
                  <c:v>356</c:v>
                </c:pt>
                <c:pt idx="11">
                  <c:v>350.9</c:v>
                </c:pt>
                <c:pt idx="12">
                  <c:v>351.7</c:v>
                </c:pt>
                <c:pt idx="13">
                  <c:v>349.9</c:v>
                </c:pt>
                <c:pt idx="14">
                  <c:v>328.2</c:v>
                </c:pt>
                <c:pt idx="15">
                  <c:v>337.9</c:v>
                </c:pt>
                <c:pt idx="16">
                  <c:v>235.1</c:v>
                </c:pt>
                <c:pt idx="17">
                  <c:v>249.4</c:v>
                </c:pt>
                <c:pt idx="18">
                  <c:v>339.5</c:v>
                </c:pt>
                <c:pt idx="19">
                  <c:v>346.9</c:v>
                </c:pt>
                <c:pt idx="20">
                  <c:v>343.9</c:v>
                </c:pt>
                <c:pt idx="21">
                  <c:v>347.1</c:v>
                </c:pt>
                <c:pt idx="22">
                  <c:v>341.5</c:v>
                </c:pt>
                <c:pt idx="23">
                  <c:v>348.8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Sheet1!$N$40</c:f>
              <c:strCache>
                <c:ptCount val="1"/>
                <c:pt idx="0">
                  <c:v>mean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Sheet1!$N$41:$N$64</c:f>
              <c:numCache>
                <c:formatCode>General</c:formatCode>
                <c:ptCount val="24"/>
                <c:pt idx="0">
                  <c:v>325</c:v>
                </c:pt>
                <c:pt idx="1">
                  <c:v>325</c:v>
                </c:pt>
                <c:pt idx="2">
                  <c:v>325</c:v>
                </c:pt>
                <c:pt idx="3">
                  <c:v>325</c:v>
                </c:pt>
                <c:pt idx="4">
                  <c:v>325</c:v>
                </c:pt>
                <c:pt idx="5">
                  <c:v>325</c:v>
                </c:pt>
                <c:pt idx="6">
                  <c:v>325</c:v>
                </c:pt>
                <c:pt idx="7">
                  <c:v>325</c:v>
                </c:pt>
                <c:pt idx="8">
                  <c:v>325</c:v>
                </c:pt>
                <c:pt idx="9">
                  <c:v>325</c:v>
                </c:pt>
                <c:pt idx="10">
                  <c:v>325</c:v>
                </c:pt>
                <c:pt idx="11">
                  <c:v>325</c:v>
                </c:pt>
                <c:pt idx="12">
                  <c:v>325</c:v>
                </c:pt>
                <c:pt idx="13">
                  <c:v>325</c:v>
                </c:pt>
                <c:pt idx="14">
                  <c:v>325</c:v>
                </c:pt>
                <c:pt idx="15">
                  <c:v>325</c:v>
                </c:pt>
                <c:pt idx="16">
                  <c:v>325</c:v>
                </c:pt>
                <c:pt idx="17">
                  <c:v>325</c:v>
                </c:pt>
                <c:pt idx="18">
                  <c:v>325</c:v>
                </c:pt>
                <c:pt idx="19">
                  <c:v>325</c:v>
                </c:pt>
                <c:pt idx="20">
                  <c:v>325</c:v>
                </c:pt>
                <c:pt idx="21">
                  <c:v>325</c:v>
                </c:pt>
                <c:pt idx="22">
                  <c:v>325</c:v>
                </c:pt>
                <c:pt idx="23">
                  <c:v>325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Sheet1!$O$40</c:f>
              <c:strCache>
                <c:ptCount val="1"/>
                <c:pt idx="0">
                  <c:v>upper warning line</c:v>
                </c:pt>
              </c:strCache>
            </c:strRef>
          </c:tx>
          <c:spPr>
            <a:ln>
              <a:solidFill>
                <a:schemeClr val="bg2">
                  <a:lumMod val="50000"/>
                </a:schemeClr>
              </a:solidFill>
              <a:prstDash val="dash"/>
            </a:ln>
          </c:spPr>
          <c:marker>
            <c:symbol val="none"/>
          </c:marker>
          <c:val>
            <c:numRef>
              <c:f>Sheet1!$O$41:$O$64</c:f>
              <c:numCache>
                <c:formatCode>General</c:formatCode>
                <c:ptCount val="24"/>
                <c:pt idx="0">
                  <c:v>337.20430095209679</c:v>
                </c:pt>
                <c:pt idx="1">
                  <c:v>337.20430095209679</c:v>
                </c:pt>
                <c:pt idx="2">
                  <c:v>337.20430095209679</c:v>
                </c:pt>
                <c:pt idx="3">
                  <c:v>337.20430095209679</c:v>
                </c:pt>
                <c:pt idx="4">
                  <c:v>337.20430095209679</c:v>
                </c:pt>
                <c:pt idx="5">
                  <c:v>337.20430095209679</c:v>
                </c:pt>
                <c:pt idx="6">
                  <c:v>337.20430095209679</c:v>
                </c:pt>
                <c:pt idx="7">
                  <c:v>337.20430095209679</c:v>
                </c:pt>
                <c:pt idx="8">
                  <c:v>337.20430095209679</c:v>
                </c:pt>
                <c:pt idx="9">
                  <c:v>337.20430095209679</c:v>
                </c:pt>
                <c:pt idx="10">
                  <c:v>337.20430095209679</c:v>
                </c:pt>
                <c:pt idx="11">
                  <c:v>337.20430095209679</c:v>
                </c:pt>
                <c:pt idx="12">
                  <c:v>337.20430095209679</c:v>
                </c:pt>
                <c:pt idx="13">
                  <c:v>337.20430095209679</c:v>
                </c:pt>
                <c:pt idx="14">
                  <c:v>337.20430095209679</c:v>
                </c:pt>
                <c:pt idx="15">
                  <c:v>337.20430095209679</c:v>
                </c:pt>
                <c:pt idx="16">
                  <c:v>337.20430095209679</c:v>
                </c:pt>
                <c:pt idx="17">
                  <c:v>337.20430095209679</c:v>
                </c:pt>
                <c:pt idx="18">
                  <c:v>337.20430095209679</c:v>
                </c:pt>
                <c:pt idx="19">
                  <c:v>337.20430095209679</c:v>
                </c:pt>
                <c:pt idx="20">
                  <c:v>337.20430095209679</c:v>
                </c:pt>
                <c:pt idx="21">
                  <c:v>337.20430095209679</c:v>
                </c:pt>
                <c:pt idx="22">
                  <c:v>337.20430095209679</c:v>
                </c:pt>
                <c:pt idx="23">
                  <c:v>337.20430095209679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Sheet1!$P$40</c:f>
              <c:strCache>
                <c:ptCount val="1"/>
                <c:pt idx="0">
                  <c:v>upper action line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Sheet1!$P$41:$P$64</c:f>
              <c:numCache>
                <c:formatCode>General</c:formatCode>
                <c:ptCount val="24"/>
                <c:pt idx="0">
                  <c:v>343.30645142814512</c:v>
                </c:pt>
                <c:pt idx="1">
                  <c:v>343.30645142814512</c:v>
                </c:pt>
                <c:pt idx="2">
                  <c:v>343.30645142814512</c:v>
                </c:pt>
                <c:pt idx="3">
                  <c:v>343.30645142814512</c:v>
                </c:pt>
                <c:pt idx="4">
                  <c:v>343.30645142814512</c:v>
                </c:pt>
                <c:pt idx="5">
                  <c:v>343.30645142814512</c:v>
                </c:pt>
                <c:pt idx="6">
                  <c:v>343.30645142814512</c:v>
                </c:pt>
                <c:pt idx="7">
                  <c:v>343.30645142814512</c:v>
                </c:pt>
                <c:pt idx="8">
                  <c:v>343.30645142814512</c:v>
                </c:pt>
                <c:pt idx="9">
                  <c:v>343.30645142814512</c:v>
                </c:pt>
                <c:pt idx="10">
                  <c:v>343.30645142814512</c:v>
                </c:pt>
                <c:pt idx="11">
                  <c:v>343.30645142814512</c:v>
                </c:pt>
                <c:pt idx="12">
                  <c:v>343.30645142814512</c:v>
                </c:pt>
                <c:pt idx="13">
                  <c:v>343.30645142814512</c:v>
                </c:pt>
                <c:pt idx="14">
                  <c:v>343.30645142814512</c:v>
                </c:pt>
                <c:pt idx="15">
                  <c:v>343.30645142814512</c:v>
                </c:pt>
                <c:pt idx="16">
                  <c:v>343.30645142814512</c:v>
                </c:pt>
                <c:pt idx="17">
                  <c:v>343.30645142814512</c:v>
                </c:pt>
                <c:pt idx="18">
                  <c:v>343.30645142814512</c:v>
                </c:pt>
                <c:pt idx="19">
                  <c:v>343.30645142814512</c:v>
                </c:pt>
                <c:pt idx="20">
                  <c:v>343.30645142814512</c:v>
                </c:pt>
                <c:pt idx="21">
                  <c:v>343.30645142814512</c:v>
                </c:pt>
                <c:pt idx="22">
                  <c:v>343.30645142814512</c:v>
                </c:pt>
                <c:pt idx="23">
                  <c:v>343.30645142814512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Sheet1!$Q$40</c:f>
              <c:strCache>
                <c:ptCount val="1"/>
                <c:pt idx="0">
                  <c:v>lower warning line</c:v>
                </c:pt>
              </c:strCache>
            </c:strRef>
          </c:tx>
          <c:spPr>
            <a:ln>
              <a:solidFill>
                <a:schemeClr val="bg2">
                  <a:lumMod val="50000"/>
                </a:schemeClr>
              </a:solidFill>
              <a:prstDash val="dash"/>
            </a:ln>
          </c:spPr>
          <c:marker>
            <c:symbol val="none"/>
          </c:marker>
          <c:val>
            <c:numRef>
              <c:f>Sheet1!$Q$41:$Q$64</c:f>
              <c:numCache>
                <c:formatCode>General</c:formatCode>
                <c:ptCount val="24"/>
                <c:pt idx="0">
                  <c:v>312.79569904790321</c:v>
                </c:pt>
                <c:pt idx="1">
                  <c:v>312.79569904790321</c:v>
                </c:pt>
                <c:pt idx="2">
                  <c:v>312.79569904790321</c:v>
                </c:pt>
                <c:pt idx="3">
                  <c:v>312.79569904790321</c:v>
                </c:pt>
                <c:pt idx="4">
                  <c:v>312.79569904790321</c:v>
                </c:pt>
                <c:pt idx="5">
                  <c:v>312.79569904790321</c:v>
                </c:pt>
                <c:pt idx="6">
                  <c:v>312.79569904790321</c:v>
                </c:pt>
                <c:pt idx="7">
                  <c:v>312.79569904790321</c:v>
                </c:pt>
                <c:pt idx="8">
                  <c:v>312.79569904790321</c:v>
                </c:pt>
                <c:pt idx="9">
                  <c:v>312.79569904790321</c:v>
                </c:pt>
                <c:pt idx="10">
                  <c:v>312.79569904790321</c:v>
                </c:pt>
                <c:pt idx="11">
                  <c:v>312.79569904790321</c:v>
                </c:pt>
                <c:pt idx="12">
                  <c:v>312.79569904790321</c:v>
                </c:pt>
                <c:pt idx="13">
                  <c:v>312.79569904790321</c:v>
                </c:pt>
                <c:pt idx="14">
                  <c:v>312.79569904790321</c:v>
                </c:pt>
                <c:pt idx="15">
                  <c:v>312.79569904790321</c:v>
                </c:pt>
                <c:pt idx="16">
                  <c:v>312.79569904790321</c:v>
                </c:pt>
                <c:pt idx="17">
                  <c:v>312.79569904790321</c:v>
                </c:pt>
                <c:pt idx="18">
                  <c:v>312.79569904790321</c:v>
                </c:pt>
                <c:pt idx="19">
                  <c:v>312.79569904790321</c:v>
                </c:pt>
                <c:pt idx="20">
                  <c:v>312.79569904790321</c:v>
                </c:pt>
                <c:pt idx="21">
                  <c:v>312.79569904790321</c:v>
                </c:pt>
                <c:pt idx="22">
                  <c:v>312.79569904790321</c:v>
                </c:pt>
                <c:pt idx="23">
                  <c:v>312.79569904790321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Sheet1!$R$40</c:f>
              <c:strCache>
                <c:ptCount val="1"/>
                <c:pt idx="0">
                  <c:v>lower action line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Sheet1!$R$41:$R$64</c:f>
              <c:numCache>
                <c:formatCode>General</c:formatCode>
                <c:ptCount val="24"/>
                <c:pt idx="0">
                  <c:v>306.69354857185488</c:v>
                </c:pt>
                <c:pt idx="1">
                  <c:v>306.69354857185488</c:v>
                </c:pt>
                <c:pt idx="2">
                  <c:v>306.69354857185488</c:v>
                </c:pt>
                <c:pt idx="3">
                  <c:v>306.69354857185488</c:v>
                </c:pt>
                <c:pt idx="4">
                  <c:v>306.69354857185488</c:v>
                </c:pt>
                <c:pt idx="5">
                  <c:v>306.69354857185488</c:v>
                </c:pt>
                <c:pt idx="6">
                  <c:v>306.69354857185488</c:v>
                </c:pt>
                <c:pt idx="7">
                  <c:v>306.69354857185488</c:v>
                </c:pt>
                <c:pt idx="8">
                  <c:v>306.69354857185488</c:v>
                </c:pt>
                <c:pt idx="9">
                  <c:v>306.69354857185488</c:v>
                </c:pt>
                <c:pt idx="10">
                  <c:v>306.69354857185488</c:v>
                </c:pt>
                <c:pt idx="11">
                  <c:v>306.69354857185488</c:v>
                </c:pt>
                <c:pt idx="12">
                  <c:v>306.69354857185488</c:v>
                </c:pt>
                <c:pt idx="13">
                  <c:v>306.69354857185488</c:v>
                </c:pt>
                <c:pt idx="14">
                  <c:v>306.69354857185488</c:v>
                </c:pt>
                <c:pt idx="15">
                  <c:v>306.69354857185488</c:v>
                </c:pt>
                <c:pt idx="16">
                  <c:v>306.69354857185488</c:v>
                </c:pt>
                <c:pt idx="17">
                  <c:v>306.69354857185488</c:v>
                </c:pt>
                <c:pt idx="18">
                  <c:v>306.69354857185488</c:v>
                </c:pt>
                <c:pt idx="19">
                  <c:v>306.69354857185488</c:v>
                </c:pt>
                <c:pt idx="20">
                  <c:v>306.69354857185488</c:v>
                </c:pt>
                <c:pt idx="21">
                  <c:v>306.69354857185488</c:v>
                </c:pt>
                <c:pt idx="22">
                  <c:v>306.69354857185488</c:v>
                </c:pt>
                <c:pt idx="23">
                  <c:v>306.69354857185488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4115888"/>
        <c:axId val="354116448"/>
      </c:lineChart>
      <c:catAx>
        <c:axId val="354115888"/>
        <c:scaling>
          <c:orientation val="minMax"/>
        </c:scaling>
        <c:delete val="0"/>
        <c:axPos val="b"/>
        <c:majorTickMark val="out"/>
        <c:minorTickMark val="none"/>
        <c:tickLblPos val="nextTo"/>
        <c:crossAx val="354116448"/>
        <c:crosses val="autoZero"/>
        <c:auto val="1"/>
        <c:lblAlgn val="ctr"/>
        <c:lblOffset val="100"/>
        <c:noMultiLvlLbl val="0"/>
      </c:catAx>
      <c:valAx>
        <c:axId val="354116448"/>
        <c:scaling>
          <c:orientation val="minMax"/>
          <c:max val="370"/>
          <c:min val="23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41158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171450</xdr:rowOff>
    </xdr:from>
    <xdr:to>
      <xdr:col>10</xdr:col>
      <xdr:colOff>200025</xdr:colOff>
      <xdr:row>64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85724</xdr:colOff>
      <xdr:row>12</xdr:row>
      <xdr:rowOff>133350</xdr:rowOff>
    </xdr:from>
    <xdr:to>
      <xdr:col>17</xdr:col>
      <xdr:colOff>190499</xdr:colOff>
      <xdr:row>27</xdr:row>
      <xdr:rowOff>19050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466725</xdr:colOff>
      <xdr:row>2</xdr:row>
      <xdr:rowOff>142875</xdr:rowOff>
    </xdr:from>
    <xdr:to>
      <xdr:col>19</xdr:col>
      <xdr:colOff>161925</xdr:colOff>
      <xdr:row>17</xdr:row>
      <xdr:rowOff>28575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600074</xdr:colOff>
      <xdr:row>30</xdr:row>
      <xdr:rowOff>95250</xdr:rowOff>
    </xdr:from>
    <xdr:to>
      <xdr:col>12</xdr:col>
      <xdr:colOff>304799</xdr:colOff>
      <xdr:row>50</xdr:row>
      <xdr:rowOff>114300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zoomScale="120" zoomScaleNormal="120" zoomScaleSheetLayoutView="100" workbookViewId="0">
      <selection activeCell="D1" sqref="D1:D8"/>
    </sheetView>
  </sheetViews>
  <sheetFormatPr defaultRowHeight="15" x14ac:dyDescent="0.25"/>
  <sheetData>
    <row r="1" spans="1:4" x14ac:dyDescent="0.25">
      <c r="A1">
        <v>1</v>
      </c>
      <c r="B1">
        <v>344.6</v>
      </c>
      <c r="C1">
        <v>80.23</v>
      </c>
      <c r="D1">
        <v>79.849999999999994</v>
      </c>
    </row>
    <row r="2" spans="1:4" x14ac:dyDescent="0.25">
      <c r="A2">
        <v>2</v>
      </c>
      <c r="B2">
        <v>345.6</v>
      </c>
      <c r="C2">
        <v>79.540000000000006</v>
      </c>
      <c r="D2">
        <v>82.41</v>
      </c>
    </row>
    <row r="3" spans="1:4" x14ac:dyDescent="0.2">
      <c r="A3">
        <v>3</v>
      </c>
      <c r="B3">
        <v>345.6</v>
      </c>
      <c r="C3">
        <v>79.87</v>
      </c>
      <c r="D3">
        <v>69.31</v>
      </c>
    </row>
    <row r="4" spans="1:4" x14ac:dyDescent="0.2">
      <c r="A4">
        <v>4</v>
      </c>
      <c r="B4">
        <v>347.9</v>
      </c>
      <c r="C4">
        <v>82.69</v>
      </c>
      <c r="D4">
        <v>79.23</v>
      </c>
    </row>
    <row r="5" spans="1:4" x14ac:dyDescent="0.2">
      <c r="A5">
        <v>5</v>
      </c>
      <c r="B5">
        <v>330.3</v>
      </c>
      <c r="C5">
        <v>79.67</v>
      </c>
      <c r="D5">
        <v>87.47</v>
      </c>
    </row>
    <row r="6" spans="1:4" x14ac:dyDescent="0.2">
      <c r="A6">
        <v>6</v>
      </c>
      <c r="B6">
        <v>334.6</v>
      </c>
      <c r="C6">
        <v>81.2</v>
      </c>
      <c r="D6">
        <v>52.34</v>
      </c>
    </row>
    <row r="7" spans="1:4" x14ac:dyDescent="0.2">
      <c r="A7">
        <v>7</v>
      </c>
      <c r="B7">
        <v>312</v>
      </c>
      <c r="C7">
        <v>72.58</v>
      </c>
      <c r="D7">
        <v>82.7</v>
      </c>
    </row>
    <row r="8" spans="1:4" x14ac:dyDescent="0.2">
      <c r="A8">
        <v>8</v>
      </c>
      <c r="B8">
        <v>325</v>
      </c>
      <c r="C8">
        <v>73.989999999999995</v>
      </c>
      <c r="D8">
        <v>86.29</v>
      </c>
    </row>
    <row r="9" spans="1:4" x14ac:dyDescent="0.2">
      <c r="A9">
        <v>9</v>
      </c>
      <c r="B9">
        <v>348</v>
      </c>
      <c r="C9">
        <v>81.900000000000006</v>
      </c>
    </row>
    <row r="10" spans="1:4" x14ac:dyDescent="0.2">
      <c r="A10">
        <v>10</v>
      </c>
      <c r="B10">
        <v>346</v>
      </c>
      <c r="C10">
        <v>82.8</v>
      </c>
    </row>
    <row r="11" spans="1:4" x14ac:dyDescent="0.2">
      <c r="A11">
        <v>11</v>
      </c>
      <c r="B11">
        <v>356</v>
      </c>
      <c r="C11">
        <v>84.3</v>
      </c>
    </row>
    <row r="12" spans="1:4" x14ac:dyDescent="0.2">
      <c r="A12">
        <v>12</v>
      </c>
      <c r="B12">
        <v>350.9</v>
      </c>
      <c r="C12">
        <v>83.5</v>
      </c>
    </row>
    <row r="13" spans="1:4" x14ac:dyDescent="0.2">
      <c r="A13">
        <v>13</v>
      </c>
      <c r="B13">
        <v>351.7</v>
      </c>
      <c r="C13">
        <v>80.98</v>
      </c>
    </row>
    <row r="14" spans="1:4" x14ac:dyDescent="0.25">
      <c r="A14">
        <v>14</v>
      </c>
      <c r="B14">
        <v>349.9</v>
      </c>
      <c r="C14">
        <v>83.18</v>
      </c>
    </row>
    <row r="15" spans="1:4" x14ac:dyDescent="0.25">
      <c r="A15">
        <v>15</v>
      </c>
      <c r="B15">
        <v>328.2</v>
      </c>
      <c r="C15">
        <v>82.35</v>
      </c>
    </row>
    <row r="16" spans="1:4" x14ac:dyDescent="0.25">
      <c r="A16">
        <v>16</v>
      </c>
      <c r="B16">
        <v>337.9</v>
      </c>
      <c r="C16">
        <v>79.180000000000007</v>
      </c>
    </row>
    <row r="17" spans="1:3" x14ac:dyDescent="0.25">
      <c r="A17">
        <v>17</v>
      </c>
      <c r="B17">
        <v>235.1</v>
      </c>
      <c r="C17">
        <v>79.86</v>
      </c>
    </row>
    <row r="18" spans="1:3" x14ac:dyDescent="0.25">
      <c r="A18">
        <v>18</v>
      </c>
      <c r="B18">
        <v>249.4</v>
      </c>
      <c r="C18">
        <v>57.31</v>
      </c>
    </row>
    <row r="19" spans="1:3" x14ac:dyDescent="0.25">
      <c r="A19">
        <v>19</v>
      </c>
      <c r="B19">
        <v>339.5</v>
      </c>
      <c r="C19">
        <v>59.43</v>
      </c>
    </row>
    <row r="20" spans="1:3" x14ac:dyDescent="0.25">
      <c r="A20">
        <v>20</v>
      </c>
      <c r="B20">
        <v>346.9</v>
      </c>
      <c r="C20">
        <v>80.3</v>
      </c>
    </row>
    <row r="21" spans="1:3" x14ac:dyDescent="0.25">
      <c r="A21">
        <v>21</v>
      </c>
      <c r="B21">
        <v>343.9</v>
      </c>
      <c r="C21">
        <v>81.5</v>
      </c>
    </row>
    <row r="22" spans="1:3" x14ac:dyDescent="0.25">
      <c r="A22">
        <v>22</v>
      </c>
      <c r="B22">
        <v>347.1</v>
      </c>
      <c r="C22">
        <v>80.400000000000006</v>
      </c>
    </row>
    <row r="23" spans="1:3" x14ac:dyDescent="0.25">
      <c r="A23">
        <v>23</v>
      </c>
      <c r="B23">
        <v>341.5</v>
      </c>
      <c r="C23">
        <v>85.13</v>
      </c>
    </row>
    <row r="24" spans="1:3" x14ac:dyDescent="0.25">
      <c r="A24">
        <v>24</v>
      </c>
      <c r="B24">
        <v>348.8</v>
      </c>
      <c r="C24">
        <v>83.15</v>
      </c>
    </row>
    <row r="25" spans="1:3" x14ac:dyDescent="0.25">
      <c r="A25">
        <v>25</v>
      </c>
      <c r="C25">
        <v>83.86</v>
      </c>
    </row>
  </sheetData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sqref="A1:E14"/>
    </sheetView>
  </sheetViews>
  <sheetFormatPr defaultRowHeight="15" x14ac:dyDescent="0.25"/>
  <sheetData>
    <row r="1" spans="1:3" x14ac:dyDescent="0.25">
      <c r="A1" t="s">
        <v>23</v>
      </c>
    </row>
    <row r="2" spans="1:3" ht="15.75" thickBot="1" x14ac:dyDescent="0.3"/>
    <row r="3" spans="1:3" x14ac:dyDescent="0.25">
      <c r="A3" s="4"/>
      <c r="B3" s="4" t="s">
        <v>24</v>
      </c>
      <c r="C3" s="4" t="s">
        <v>22</v>
      </c>
    </row>
    <row r="4" spans="1:3" x14ac:dyDescent="0.25">
      <c r="A4" s="1" t="s">
        <v>25</v>
      </c>
      <c r="B4" s="1">
        <v>78.959999999999994</v>
      </c>
      <c r="C4" s="1">
        <v>78.162222222222226</v>
      </c>
    </row>
    <row r="5" spans="1:3" x14ac:dyDescent="0.25">
      <c r="A5" s="1" t="s">
        <v>26</v>
      </c>
      <c r="B5" s="1">
        <v>48.280965217391305</v>
      </c>
      <c r="C5" s="1">
        <v>121.61661944444313</v>
      </c>
    </row>
    <row r="6" spans="1:3" x14ac:dyDescent="0.25">
      <c r="A6" s="1" t="s">
        <v>27</v>
      </c>
      <c r="B6" s="1">
        <v>24</v>
      </c>
      <c r="C6" s="1">
        <v>9</v>
      </c>
    </row>
    <row r="7" spans="1:3" x14ac:dyDescent="0.25">
      <c r="A7" s="1" t="s">
        <v>28</v>
      </c>
      <c r="B7" s="1">
        <v>0</v>
      </c>
      <c r="C7" s="1"/>
    </row>
    <row r="8" spans="1:3" x14ac:dyDescent="0.25">
      <c r="A8" s="1" t="s">
        <v>29</v>
      </c>
      <c r="B8" s="1">
        <v>10</v>
      </c>
      <c r="C8" s="1"/>
    </row>
    <row r="9" spans="1:3" x14ac:dyDescent="0.25">
      <c r="A9" s="1" t="s">
        <v>30</v>
      </c>
      <c r="B9" s="1">
        <v>0.20247472680204578</v>
      </c>
      <c r="C9" s="1"/>
    </row>
    <row r="10" spans="1:3" x14ac:dyDescent="0.25">
      <c r="A10" s="1" t="s">
        <v>31</v>
      </c>
      <c r="B10" s="1">
        <v>0.4218028271018478</v>
      </c>
      <c r="C10" s="1"/>
    </row>
    <row r="11" spans="1:3" x14ac:dyDescent="0.25">
      <c r="A11" s="1" t="s">
        <v>32</v>
      </c>
      <c r="B11" s="1">
        <v>1.812461122811676</v>
      </c>
      <c r="C11" s="1"/>
    </row>
    <row r="12" spans="1:3" x14ac:dyDescent="0.25">
      <c r="A12" s="1" t="s">
        <v>33</v>
      </c>
      <c r="B12" s="1">
        <v>0.8436056542036956</v>
      </c>
      <c r="C12" s="1"/>
    </row>
    <row r="13" spans="1:3" ht="15.75" thickBot="1" x14ac:dyDescent="0.3">
      <c r="A13" s="2" t="s">
        <v>34</v>
      </c>
      <c r="B13" s="2">
        <v>2.2281388519862744</v>
      </c>
      <c r="C13" s="2"/>
    </row>
    <row r="15" spans="1:3" x14ac:dyDescent="0.25">
      <c r="A15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sqref="A1:C10"/>
    </sheetView>
  </sheetViews>
  <sheetFormatPr defaultRowHeight="15" x14ac:dyDescent="0.25"/>
  <sheetData>
    <row r="1" spans="1:3" x14ac:dyDescent="0.25">
      <c r="A1" t="s">
        <v>53</v>
      </c>
    </row>
    <row r="2" spans="1:3" ht="15.75" thickBot="1" x14ac:dyDescent="0.3"/>
    <row r="3" spans="1:3" x14ac:dyDescent="0.25">
      <c r="A3" s="4"/>
      <c r="B3" s="4" t="s">
        <v>24</v>
      </c>
      <c r="C3" s="4" t="s">
        <v>22</v>
      </c>
    </row>
    <row r="4" spans="1:3" x14ac:dyDescent="0.25">
      <c r="A4" s="1" t="s">
        <v>25</v>
      </c>
      <c r="B4" s="1">
        <v>79.155999999999992</v>
      </c>
      <c r="C4" s="1">
        <v>77.45</v>
      </c>
    </row>
    <row r="5" spans="1:3" x14ac:dyDescent="0.25">
      <c r="A5" s="1" t="s">
        <v>26</v>
      </c>
      <c r="B5" s="1">
        <v>47.229658333333326</v>
      </c>
      <c r="C5" s="1">
        <v>133.77288571428548</v>
      </c>
    </row>
    <row r="6" spans="1:3" x14ac:dyDescent="0.25">
      <c r="A6" s="1" t="s">
        <v>27</v>
      </c>
      <c r="B6" s="1">
        <v>25</v>
      </c>
      <c r="C6" s="1">
        <v>8</v>
      </c>
    </row>
    <row r="7" spans="1:3" x14ac:dyDescent="0.25">
      <c r="A7" s="1" t="s">
        <v>29</v>
      </c>
      <c r="B7" s="1">
        <v>24</v>
      </c>
      <c r="C7" s="1">
        <v>7</v>
      </c>
    </row>
    <row r="8" spans="1:3" x14ac:dyDescent="0.25">
      <c r="A8" s="1" t="s">
        <v>54</v>
      </c>
      <c r="B8" s="1">
        <v>0.35305852962017487</v>
      </c>
      <c r="C8" s="1"/>
    </row>
    <row r="9" spans="1:3" x14ac:dyDescent="0.25">
      <c r="A9" s="1" t="s">
        <v>55</v>
      </c>
      <c r="B9" s="1">
        <v>2.6617501597287374E-2</v>
      </c>
      <c r="C9" s="1"/>
    </row>
    <row r="10" spans="1:3" ht="15.75" thickBot="1" x14ac:dyDescent="0.3">
      <c r="A10" s="2" t="s">
        <v>56</v>
      </c>
      <c r="B10" s="2">
        <v>0.41277479655039478</v>
      </c>
      <c r="C10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8"/>
  <sheetViews>
    <sheetView tabSelected="1" workbookViewId="0">
      <selection activeCell="P69" sqref="P69:P91"/>
    </sheetView>
  </sheetViews>
  <sheetFormatPr defaultRowHeight="15" x14ac:dyDescent="0.25"/>
  <cols>
    <col min="1" max="1" width="10.5703125" customWidth="1"/>
    <col min="7" max="7" width="17.140625" customWidth="1"/>
    <col min="10" max="10" width="10.5703125" customWidth="1"/>
    <col min="11" max="11" width="14.5703125" customWidth="1"/>
    <col min="12" max="12" width="18.42578125" customWidth="1"/>
    <col min="14" max="14" width="12" bestFit="1" customWidth="1"/>
    <col min="15" max="15" width="13.42578125" customWidth="1"/>
    <col min="16" max="16" width="11.5703125" customWidth="1"/>
    <col min="17" max="17" width="13.28515625" customWidth="1"/>
  </cols>
  <sheetData>
    <row r="1" spans="1:18" x14ac:dyDescent="0.25">
      <c r="A1" s="12" t="s">
        <v>0</v>
      </c>
      <c r="B1" s="12"/>
      <c r="C1" s="12"/>
      <c r="D1" s="12"/>
      <c r="E1" s="12"/>
      <c r="F1" s="21"/>
      <c r="G1" s="24" t="s">
        <v>11</v>
      </c>
      <c r="H1" s="12"/>
      <c r="I1" s="12"/>
      <c r="J1" s="21"/>
      <c r="K1" s="12" t="s">
        <v>36</v>
      </c>
      <c r="L1" s="12"/>
      <c r="M1" s="12" t="s">
        <v>67</v>
      </c>
      <c r="N1" s="12"/>
      <c r="O1" s="12"/>
      <c r="P1" s="12"/>
    </row>
    <row r="2" spans="1:18" x14ac:dyDescent="0.25">
      <c r="A2" t="s">
        <v>1</v>
      </c>
      <c r="B2" t="s">
        <v>2</v>
      </c>
      <c r="C2" t="s">
        <v>8</v>
      </c>
      <c r="D2" t="s">
        <v>4</v>
      </c>
      <c r="F2" s="14"/>
      <c r="G2" s="16"/>
      <c r="H2" s="11"/>
      <c r="I2" s="11"/>
      <c r="J2" s="14"/>
      <c r="K2" s="11"/>
      <c r="L2" s="11"/>
      <c r="M2" s="11"/>
      <c r="N2" s="11"/>
      <c r="O2" s="11"/>
      <c r="P2" s="11"/>
    </row>
    <row r="3" spans="1:18" x14ac:dyDescent="0.25">
      <c r="A3">
        <v>1</v>
      </c>
      <c r="B3">
        <v>339.5</v>
      </c>
      <c r="C3">
        <f>AVERAGE(B3:B5)</f>
        <v>343.43333333333334</v>
      </c>
      <c r="D3">
        <f>AVERAGE(STDEV(B3:B5))</f>
        <v>3.7220066272554169</v>
      </c>
      <c r="F3" s="14"/>
      <c r="G3" s="24"/>
      <c r="H3" s="12"/>
      <c r="I3" s="12"/>
      <c r="J3" s="21"/>
      <c r="K3" s="12" t="s">
        <v>37</v>
      </c>
      <c r="L3" s="12"/>
      <c r="M3" s="12"/>
      <c r="N3" s="12" t="s">
        <v>38</v>
      </c>
      <c r="O3" s="12">
        <v>0.05</v>
      </c>
      <c r="P3" s="12"/>
    </row>
    <row r="4" spans="1:18" x14ac:dyDescent="0.25">
      <c r="A4">
        <v>2</v>
      </c>
      <c r="B4">
        <v>346.9</v>
      </c>
      <c r="C4" t="s">
        <v>7</v>
      </c>
      <c r="F4" s="14"/>
      <c r="G4" t="s">
        <v>12</v>
      </c>
      <c r="J4" s="14"/>
      <c r="K4" s="13" t="s">
        <v>39</v>
      </c>
      <c r="L4" s="13" t="s">
        <v>25</v>
      </c>
      <c r="M4" s="13" t="s">
        <v>40</v>
      </c>
      <c r="N4" s="13" t="s">
        <v>41</v>
      </c>
      <c r="O4" s="13" t="s">
        <v>42</v>
      </c>
      <c r="P4" s="13" t="s">
        <v>29</v>
      </c>
      <c r="Q4" s="6"/>
      <c r="R4" s="6"/>
    </row>
    <row r="5" spans="1:18" x14ac:dyDescent="0.25">
      <c r="A5">
        <v>3</v>
      </c>
      <c r="B5">
        <v>343.9</v>
      </c>
      <c r="F5" s="14"/>
      <c r="H5">
        <v>325</v>
      </c>
      <c r="J5" s="14"/>
      <c r="K5">
        <f>COUNT(B3:B5)</f>
        <v>3</v>
      </c>
      <c r="L5">
        <f>AVERAGE(B3:B5)</f>
        <v>343.43333333333334</v>
      </c>
      <c r="M5">
        <f>STDEV(B3:B5)</f>
        <v>3.7220066272554169</v>
      </c>
      <c r="N5">
        <f>M5/SQRT(K5)</f>
        <v>2.1489015281714861</v>
      </c>
      <c r="O5">
        <f>(L5-O7)/N5</f>
        <v>8.5780260713101999</v>
      </c>
      <c r="P5">
        <f>K5-1</f>
        <v>2</v>
      </c>
    </row>
    <row r="6" spans="1:18" x14ac:dyDescent="0.25">
      <c r="F6" s="14"/>
      <c r="J6" s="14"/>
      <c r="K6" s="6"/>
      <c r="L6" s="6"/>
      <c r="M6" s="6"/>
      <c r="N6" s="6"/>
      <c r="O6" s="6"/>
      <c r="P6" s="6"/>
    </row>
    <row r="7" spans="1:18" ht="15.75" thickBot="1" x14ac:dyDescent="0.3">
      <c r="A7" s="6" t="s">
        <v>5</v>
      </c>
      <c r="B7" s="6"/>
      <c r="C7" s="6"/>
      <c r="D7" s="6"/>
      <c r="E7" s="6"/>
      <c r="F7" s="15"/>
      <c r="G7" t="s">
        <v>13</v>
      </c>
      <c r="J7" s="14"/>
      <c r="K7" t="s">
        <v>43</v>
      </c>
      <c r="N7" t="s">
        <v>44</v>
      </c>
      <c r="O7">
        <v>325</v>
      </c>
    </row>
    <row r="8" spans="1:18" ht="15.75" thickTop="1" x14ac:dyDescent="0.25">
      <c r="A8" s="6" t="s">
        <v>1</v>
      </c>
      <c r="B8" s="6" t="s">
        <v>2</v>
      </c>
      <c r="C8" s="6" t="s">
        <v>6</v>
      </c>
      <c r="D8" s="6"/>
      <c r="E8" s="6" t="s">
        <v>8</v>
      </c>
      <c r="F8" s="15" t="s">
        <v>4</v>
      </c>
      <c r="H8" t="s">
        <v>14</v>
      </c>
      <c r="I8" t="s">
        <v>15</v>
      </c>
      <c r="J8" s="14"/>
      <c r="K8" s="5" t="s">
        <v>45</v>
      </c>
      <c r="L8" s="5" t="s">
        <v>46</v>
      </c>
      <c r="M8" s="5" t="s">
        <v>47</v>
      </c>
      <c r="N8" s="5" t="s">
        <v>48</v>
      </c>
      <c r="O8" s="5" t="s">
        <v>15</v>
      </c>
      <c r="P8" s="5" t="s">
        <v>49</v>
      </c>
    </row>
    <row r="9" spans="1:18" x14ac:dyDescent="0.25">
      <c r="A9">
        <v>1</v>
      </c>
      <c r="B9">
        <v>344.6</v>
      </c>
      <c r="C9">
        <v>80.23</v>
      </c>
      <c r="E9">
        <f>B9:B32</f>
        <v>344.6</v>
      </c>
      <c r="F9" s="14">
        <f>STDEV(B9:B32)</f>
        <v>29.894306568599166</v>
      </c>
      <c r="H9">
        <v>312.79570000000001</v>
      </c>
      <c r="I9">
        <v>337.20429999999999</v>
      </c>
      <c r="J9" s="14"/>
      <c r="K9" t="s">
        <v>50</v>
      </c>
      <c r="L9">
        <f>TDIST(ABS(O5),P5,1)</f>
        <v>6.6596359435492618E-3</v>
      </c>
      <c r="M9">
        <f>TINV(O3*2,P5)</f>
        <v>2.9199855803537269</v>
      </c>
      <c r="P9" s="7" t="str">
        <f>IF(L9&lt;O3,"yes","no")</f>
        <v>yes</v>
      </c>
    </row>
    <row r="10" spans="1:18" x14ac:dyDescent="0.25">
      <c r="A10">
        <v>2</v>
      </c>
      <c r="B10">
        <v>345.6</v>
      </c>
      <c r="C10">
        <v>79.540000000000006</v>
      </c>
      <c r="E10" t="s">
        <v>9</v>
      </c>
      <c r="F10" s="14"/>
      <c r="J10" s="14"/>
      <c r="K10" t="s">
        <v>51</v>
      </c>
      <c r="L10">
        <f>TDIST(ABS(O5),P5,2)</f>
        <v>1.3319271887098524E-2</v>
      </c>
      <c r="M10">
        <f>TINV(O3,P5)</f>
        <v>4.3026527297494637</v>
      </c>
      <c r="N10">
        <f>L5-M10*N5</f>
        <v>334.18735630718351</v>
      </c>
      <c r="O10">
        <f>L5+M10*N5</f>
        <v>352.67931035948317</v>
      </c>
      <c r="P10" s="7" t="str">
        <f>IF(L10&lt;O3,"yes","no")</f>
        <v>yes</v>
      </c>
    </row>
    <row r="11" spans="1:18" x14ac:dyDescent="0.25">
      <c r="A11">
        <v>3</v>
      </c>
      <c r="B11">
        <v>345.6</v>
      </c>
      <c r="C11">
        <v>79.87</v>
      </c>
      <c r="F11" s="14"/>
      <c r="G11" t="s">
        <v>16</v>
      </c>
      <c r="J11" s="14"/>
      <c r="K11" s="6"/>
      <c r="L11" s="6"/>
      <c r="M11" s="6"/>
      <c r="N11" s="6"/>
      <c r="O11" s="6"/>
      <c r="P11" s="6"/>
    </row>
    <row r="12" spans="1:18" x14ac:dyDescent="0.25">
      <c r="A12">
        <v>4</v>
      </c>
      <c r="B12">
        <v>347.9</v>
      </c>
      <c r="C12">
        <v>82.69</v>
      </c>
      <c r="E12" t="s">
        <v>10</v>
      </c>
      <c r="F12" s="14" t="s">
        <v>4</v>
      </c>
      <c r="H12" t="s">
        <v>14</v>
      </c>
      <c r="I12" t="s">
        <v>15</v>
      </c>
      <c r="J12" s="14"/>
      <c r="K12" t="s">
        <v>36</v>
      </c>
      <c r="M12" t="s">
        <v>68</v>
      </c>
    </row>
    <row r="13" spans="1:18" x14ac:dyDescent="0.25">
      <c r="A13">
        <v>5</v>
      </c>
      <c r="B13">
        <v>330.3</v>
      </c>
      <c r="C13">
        <v>79.67</v>
      </c>
      <c r="E13">
        <f>AVERAGE(C9:C33)</f>
        <v>79.155999999999992</v>
      </c>
      <c r="F13" s="14">
        <f>STDEV(C9:C33)</f>
        <v>6.872383744621172</v>
      </c>
      <c r="H13">
        <v>306.69349999999997</v>
      </c>
      <c r="I13">
        <v>343.30650000000003</v>
      </c>
      <c r="J13" s="14"/>
    </row>
    <row r="14" spans="1:18" ht="15.75" thickBot="1" x14ac:dyDescent="0.3">
      <c r="A14">
        <v>6</v>
      </c>
      <c r="B14">
        <v>334.6</v>
      </c>
      <c r="C14">
        <v>81.2</v>
      </c>
      <c r="E14" t="s">
        <v>57</v>
      </c>
      <c r="F14" s="14"/>
      <c r="J14" s="14"/>
      <c r="K14" t="s">
        <v>37</v>
      </c>
      <c r="N14" t="s">
        <v>38</v>
      </c>
      <c r="O14">
        <v>0.05</v>
      </c>
    </row>
    <row r="15" spans="1:18" ht="15.75" thickTop="1" x14ac:dyDescent="0.25">
      <c r="A15">
        <v>7</v>
      </c>
      <c r="B15">
        <v>312</v>
      </c>
      <c r="C15">
        <v>72.58</v>
      </c>
      <c r="F15" s="14"/>
      <c r="G15" t="s">
        <v>17</v>
      </c>
      <c r="J15" s="14"/>
      <c r="K15" s="5" t="s">
        <v>39</v>
      </c>
      <c r="L15" s="5" t="s">
        <v>25</v>
      </c>
      <c r="M15" s="5" t="s">
        <v>40</v>
      </c>
      <c r="N15" s="5" t="s">
        <v>41</v>
      </c>
      <c r="O15" s="5" t="s">
        <v>42</v>
      </c>
      <c r="P15" s="5" t="s">
        <v>29</v>
      </c>
    </row>
    <row r="16" spans="1:18" x14ac:dyDescent="0.25">
      <c r="A16">
        <v>8</v>
      </c>
      <c r="B16">
        <v>325</v>
      </c>
      <c r="C16">
        <v>73.989999999999995</v>
      </c>
      <c r="F16" s="14"/>
      <c r="G16" t="s">
        <v>18</v>
      </c>
      <c r="H16">
        <v>2.92</v>
      </c>
      <c r="I16" t="s">
        <v>7</v>
      </c>
      <c r="J16" s="14"/>
      <c r="K16">
        <f>COUNT(B9:B32)</f>
        <v>24</v>
      </c>
      <c r="L16">
        <f>AVERAGE(B9:B32)</f>
        <v>333.59999999999997</v>
      </c>
      <c r="M16">
        <f>STDEV(B9:B32)</f>
        <v>29.894306568599166</v>
      </c>
      <c r="N16">
        <f>M16/SQRT(K16)</f>
        <v>6.1021497756166205</v>
      </c>
      <c r="O16">
        <f>Sheet1!$O$41</f>
        <v>337.20430095209679</v>
      </c>
      <c r="P16">
        <f>K16-1</f>
        <v>23</v>
      </c>
    </row>
    <row r="17" spans="1:16" x14ac:dyDescent="0.25">
      <c r="A17">
        <v>9</v>
      </c>
      <c r="B17">
        <v>348</v>
      </c>
      <c r="C17">
        <v>81.900000000000006</v>
      </c>
      <c r="F17" s="14"/>
      <c r="G17" s="16"/>
      <c r="H17">
        <v>1.71</v>
      </c>
      <c r="I17" t="s">
        <v>9</v>
      </c>
      <c r="J17" s="14"/>
      <c r="K17" s="6"/>
      <c r="L17" s="6"/>
      <c r="M17" s="6"/>
      <c r="N17" s="6"/>
      <c r="O17" s="6"/>
      <c r="P17" s="6"/>
    </row>
    <row r="18" spans="1:16" ht="15.75" thickBot="1" x14ac:dyDescent="0.3">
      <c r="A18">
        <v>10</v>
      </c>
      <c r="B18">
        <v>346</v>
      </c>
      <c r="C18">
        <v>82.8</v>
      </c>
      <c r="F18" s="14"/>
      <c r="G18" s="16"/>
      <c r="H18">
        <v>1.7</v>
      </c>
      <c r="I18" t="s">
        <v>60</v>
      </c>
      <c r="J18" s="14"/>
      <c r="K18" t="s">
        <v>43</v>
      </c>
      <c r="N18" t="s">
        <v>44</v>
      </c>
      <c r="O18">
        <v>325</v>
      </c>
    </row>
    <row r="19" spans="1:16" ht="15.75" thickTop="1" x14ac:dyDescent="0.25">
      <c r="A19">
        <v>11</v>
      </c>
      <c r="B19">
        <v>356</v>
      </c>
      <c r="C19">
        <v>84.3</v>
      </c>
      <c r="F19" s="14"/>
      <c r="G19" s="16"/>
      <c r="J19" s="14"/>
      <c r="K19" s="5" t="s">
        <v>45</v>
      </c>
      <c r="L19" s="5" t="s">
        <v>46</v>
      </c>
      <c r="M19" s="5" t="s">
        <v>47</v>
      </c>
      <c r="N19" s="5" t="s">
        <v>48</v>
      </c>
      <c r="O19" s="5" t="s">
        <v>15</v>
      </c>
      <c r="P19" s="5" t="s">
        <v>49</v>
      </c>
    </row>
    <row r="20" spans="1:16" x14ac:dyDescent="0.25">
      <c r="A20">
        <v>12</v>
      </c>
      <c r="B20">
        <v>350.9</v>
      </c>
      <c r="C20">
        <v>83.5</v>
      </c>
      <c r="F20" s="14"/>
      <c r="G20" s="17" t="s">
        <v>71</v>
      </c>
      <c r="H20">
        <f>O5</f>
        <v>8.5780260713101999</v>
      </c>
      <c r="I20" t="s">
        <v>61</v>
      </c>
      <c r="J20" s="14"/>
      <c r="K20" t="s">
        <v>50</v>
      </c>
      <c r="L20">
        <f>TDIST(ABS(O16),P16,1)</f>
        <v>2.7082328458240818E-44</v>
      </c>
      <c r="M20">
        <f>TINV(O14*2,P16)</f>
        <v>1.7138715277470482</v>
      </c>
      <c r="P20" s="7" t="str">
        <f>IF(L20&lt;O14,"yes","no")</f>
        <v>yes</v>
      </c>
    </row>
    <row r="21" spans="1:16" x14ac:dyDescent="0.25">
      <c r="A21">
        <v>13</v>
      </c>
      <c r="B21">
        <v>351.7</v>
      </c>
      <c r="C21">
        <v>80.98</v>
      </c>
      <c r="F21" s="11"/>
      <c r="G21" s="16"/>
      <c r="J21" s="14"/>
      <c r="K21" t="s">
        <v>51</v>
      </c>
      <c r="L21">
        <f>TDIST(ABS(O16),P16,2)</f>
        <v>5.4164656916481637E-44</v>
      </c>
      <c r="M21">
        <f>TINV(O14,P16)</f>
        <v>2.0686576104190491</v>
      </c>
      <c r="N21">
        <f>L16-M21*N16</f>
        <v>320.97674142675373</v>
      </c>
      <c r="O21">
        <f>L16+M21*N16</f>
        <v>346.2232585732462</v>
      </c>
      <c r="P21" s="7" t="str">
        <f>IF(L21&lt;O14,"yes","no")</f>
        <v>yes</v>
      </c>
    </row>
    <row r="22" spans="1:16" x14ac:dyDescent="0.25">
      <c r="A22">
        <v>14</v>
      </c>
      <c r="B22">
        <v>349.9</v>
      </c>
      <c r="C22">
        <v>83.18</v>
      </c>
      <c r="F22" s="11"/>
      <c r="G22" s="17" t="s">
        <v>72</v>
      </c>
      <c r="H22">
        <f>O16</f>
        <v>337.20430095209679</v>
      </c>
      <c r="I22" t="s">
        <v>61</v>
      </c>
      <c r="J22" s="14"/>
      <c r="K22" s="6"/>
      <c r="L22" s="6"/>
      <c r="M22" s="6"/>
      <c r="N22" s="6"/>
      <c r="O22" s="6"/>
      <c r="P22" s="6"/>
    </row>
    <row r="23" spans="1:16" x14ac:dyDescent="0.25">
      <c r="A23">
        <v>15</v>
      </c>
      <c r="B23">
        <v>328.2</v>
      </c>
      <c r="C23">
        <v>82.35</v>
      </c>
      <c r="F23" s="11"/>
      <c r="G23" s="16"/>
      <c r="J23" s="14"/>
      <c r="K23" t="s">
        <v>58</v>
      </c>
    </row>
    <row r="24" spans="1:16" ht="15.75" thickBot="1" x14ac:dyDescent="0.3">
      <c r="A24">
        <v>16</v>
      </c>
      <c r="B24">
        <v>337.9</v>
      </c>
      <c r="C24">
        <v>79.180000000000007</v>
      </c>
      <c r="F24" s="11"/>
      <c r="G24" s="18" t="s">
        <v>73</v>
      </c>
      <c r="H24">
        <f>L32</f>
        <v>0.51397371737696307</v>
      </c>
      <c r="I24" t="s">
        <v>61</v>
      </c>
      <c r="J24" s="14"/>
      <c r="K24" t="s">
        <v>70</v>
      </c>
    </row>
    <row r="25" spans="1:16" x14ac:dyDescent="0.25">
      <c r="A25">
        <v>17</v>
      </c>
      <c r="B25">
        <v>235.1</v>
      </c>
      <c r="C25">
        <v>79.86</v>
      </c>
      <c r="F25" s="11"/>
      <c r="G25" s="16"/>
      <c r="J25" s="14"/>
      <c r="K25" s="4"/>
      <c r="L25" s="4" t="s">
        <v>24</v>
      </c>
      <c r="M25" s="3" t="s">
        <v>22</v>
      </c>
    </row>
    <row r="26" spans="1:16" x14ac:dyDescent="0.25">
      <c r="A26">
        <v>18</v>
      </c>
      <c r="B26">
        <v>249.4</v>
      </c>
      <c r="C26">
        <v>57.31</v>
      </c>
      <c r="F26" s="11"/>
      <c r="G26" s="16" t="s">
        <v>53</v>
      </c>
      <c r="J26" s="14"/>
      <c r="K26" s="1" t="s">
        <v>25</v>
      </c>
      <c r="L26" s="1">
        <v>79.155999999999992</v>
      </c>
      <c r="M26" s="1">
        <v>77.45</v>
      </c>
    </row>
    <row r="27" spans="1:16" ht="15.75" thickBot="1" x14ac:dyDescent="0.3">
      <c r="A27">
        <v>19</v>
      </c>
      <c r="B27">
        <v>339.5</v>
      </c>
      <c r="C27">
        <v>59.43</v>
      </c>
      <c r="F27" s="11"/>
      <c r="G27" s="16"/>
      <c r="J27" s="14"/>
      <c r="K27" s="1" t="s">
        <v>26</v>
      </c>
      <c r="L27" s="1">
        <v>47.229658333333326</v>
      </c>
      <c r="M27" s="1">
        <v>133.77288571428548</v>
      </c>
    </row>
    <row r="28" spans="1:16" x14ac:dyDescent="0.25">
      <c r="A28">
        <v>20</v>
      </c>
      <c r="B28">
        <v>346.9</v>
      </c>
      <c r="C28">
        <v>80.3</v>
      </c>
      <c r="F28" s="11"/>
      <c r="G28" s="19"/>
      <c r="H28" s="4" t="s">
        <v>24</v>
      </c>
      <c r="I28" s="25" t="s">
        <v>22</v>
      </c>
      <c r="J28" s="14"/>
      <c r="K28" s="1" t="s">
        <v>27</v>
      </c>
      <c r="L28" s="1">
        <v>25</v>
      </c>
      <c r="M28" s="1">
        <v>8</v>
      </c>
    </row>
    <row r="29" spans="1:16" x14ac:dyDescent="0.25">
      <c r="A29">
        <v>21</v>
      </c>
      <c r="B29">
        <v>343.9</v>
      </c>
      <c r="C29">
        <v>81.5</v>
      </c>
      <c r="F29" s="11"/>
      <c r="G29" s="20" t="s">
        <v>25</v>
      </c>
      <c r="H29" s="1">
        <v>79.155999999999992</v>
      </c>
      <c r="I29" s="26">
        <v>77.45</v>
      </c>
      <c r="J29" s="14"/>
      <c r="K29" s="1" t="s">
        <v>59</v>
      </c>
      <c r="L29" s="1">
        <v>66.771677419354788</v>
      </c>
      <c r="M29" s="1"/>
    </row>
    <row r="30" spans="1:16" x14ac:dyDescent="0.25">
      <c r="A30">
        <v>22</v>
      </c>
      <c r="B30">
        <v>347.1</v>
      </c>
      <c r="C30">
        <v>80.400000000000006</v>
      </c>
      <c r="F30" s="11"/>
      <c r="G30" s="20" t="s">
        <v>26</v>
      </c>
      <c r="H30" s="1">
        <v>47.229658333333326</v>
      </c>
      <c r="I30" s="26">
        <v>133.77288571428548</v>
      </c>
      <c r="J30" s="14"/>
      <c r="K30" s="1" t="s">
        <v>69</v>
      </c>
      <c r="L30" s="1">
        <v>0</v>
      </c>
      <c r="M30" s="1"/>
    </row>
    <row r="31" spans="1:16" x14ac:dyDescent="0.25">
      <c r="A31">
        <v>23</v>
      </c>
      <c r="B31">
        <v>341.5</v>
      </c>
      <c r="C31">
        <v>85.13</v>
      </c>
      <c r="F31" s="11"/>
      <c r="G31" s="20" t="s">
        <v>27</v>
      </c>
      <c r="H31" s="1">
        <v>25</v>
      </c>
      <c r="I31" s="26">
        <v>8</v>
      </c>
      <c r="J31" s="14"/>
      <c r="K31" s="1" t="s">
        <v>29</v>
      </c>
      <c r="L31" s="1">
        <v>31</v>
      </c>
      <c r="M31" s="1"/>
    </row>
    <row r="32" spans="1:16" x14ac:dyDescent="0.25">
      <c r="A32">
        <v>24</v>
      </c>
      <c r="B32">
        <v>348.8</v>
      </c>
      <c r="C32">
        <v>83.15</v>
      </c>
      <c r="F32" s="11"/>
      <c r="G32" s="20" t="s">
        <v>29</v>
      </c>
      <c r="H32" s="1">
        <v>24</v>
      </c>
      <c r="I32" s="26">
        <v>7</v>
      </c>
      <c r="J32" s="14"/>
      <c r="K32" s="1" t="s">
        <v>30</v>
      </c>
      <c r="L32" s="1">
        <v>0.51397371737696307</v>
      </c>
      <c r="M32" s="1"/>
    </row>
    <row r="33" spans="1:18" x14ac:dyDescent="0.25">
      <c r="A33">
        <v>25</v>
      </c>
      <c r="C33">
        <v>83.86</v>
      </c>
      <c r="F33" s="11"/>
      <c r="G33" s="20" t="s">
        <v>54</v>
      </c>
      <c r="H33" s="1">
        <v>0.35305852962017487</v>
      </c>
      <c r="I33" s="26"/>
      <c r="J33" s="14"/>
      <c r="K33" s="1" t="s">
        <v>31</v>
      </c>
      <c r="L33" s="1">
        <v>0.30545745849231398</v>
      </c>
      <c r="M33" s="1"/>
    </row>
    <row r="34" spans="1:18" x14ac:dyDescent="0.25">
      <c r="A34" s="22" t="s">
        <v>19</v>
      </c>
      <c r="B34" s="22"/>
      <c r="C34" s="22"/>
      <c r="D34" s="22"/>
      <c r="E34" s="22"/>
      <c r="F34" s="23"/>
      <c r="G34" s="20" t="s">
        <v>55</v>
      </c>
      <c r="H34" s="1">
        <v>2.6617501597287374E-2</v>
      </c>
      <c r="I34" s="26"/>
      <c r="J34" s="14"/>
      <c r="K34" s="1" t="s">
        <v>32</v>
      </c>
      <c r="L34" s="1">
        <v>1.6955187825458664</v>
      </c>
      <c r="M34" s="1"/>
    </row>
    <row r="35" spans="1:18" ht="15.75" thickBot="1" x14ac:dyDescent="0.3">
      <c r="A35" s="11" t="s">
        <v>20</v>
      </c>
      <c r="B35" s="11" t="s">
        <v>21</v>
      </c>
      <c r="C35" s="11" t="s">
        <v>10</v>
      </c>
      <c r="D35" s="11" t="s">
        <v>4</v>
      </c>
      <c r="E35" s="11"/>
      <c r="F35" s="15"/>
      <c r="G35" s="2" t="s">
        <v>56</v>
      </c>
      <c r="H35" s="2">
        <v>0.41277479655039478</v>
      </c>
      <c r="I35" s="27"/>
      <c r="J35" s="14"/>
      <c r="K35" s="1" t="s">
        <v>33</v>
      </c>
      <c r="L35" s="1">
        <v>0.61091491698462796</v>
      </c>
      <c r="M35" s="1"/>
    </row>
    <row r="36" spans="1:18" x14ac:dyDescent="0.25">
      <c r="A36" s="11">
        <v>1</v>
      </c>
      <c r="B36" s="11">
        <v>79.849999999999994</v>
      </c>
      <c r="C36" s="11">
        <f>B36:B43</f>
        <v>79.849999999999994</v>
      </c>
      <c r="D36" s="11">
        <f>STDEV(B36:B43)</f>
        <v>11.566022899609246</v>
      </c>
      <c r="E36" s="11"/>
      <c r="F36" s="14"/>
      <c r="J36" s="21"/>
      <c r="K36" s="1" t="s">
        <v>34</v>
      </c>
      <c r="L36" s="1">
        <v>2.0395134463964082</v>
      </c>
      <c r="M36" s="1"/>
    </row>
    <row r="37" spans="1:18" x14ac:dyDescent="0.25">
      <c r="A37" s="11">
        <v>2</v>
      </c>
      <c r="B37" s="11">
        <v>82.41</v>
      </c>
      <c r="C37" s="11"/>
      <c r="D37" s="11"/>
      <c r="E37" s="11"/>
      <c r="F37" s="14"/>
    </row>
    <row r="38" spans="1:18" x14ac:dyDescent="0.25">
      <c r="A38" s="11">
        <v>3</v>
      </c>
      <c r="B38" s="11">
        <v>69.31</v>
      </c>
      <c r="C38" s="11" t="s">
        <v>52</v>
      </c>
      <c r="D38" s="11"/>
      <c r="E38" s="11"/>
      <c r="F38" s="14"/>
    </row>
    <row r="39" spans="1:18" x14ac:dyDescent="0.25">
      <c r="A39" s="11">
        <v>4</v>
      </c>
      <c r="B39" s="11">
        <v>79.23</v>
      </c>
      <c r="C39" s="11"/>
      <c r="D39" s="11"/>
      <c r="E39" s="11"/>
      <c r="F39" s="14"/>
    </row>
    <row r="40" spans="1:18" x14ac:dyDescent="0.25">
      <c r="A40" s="11">
        <v>5</v>
      </c>
      <c r="B40" s="11">
        <v>87.47</v>
      </c>
      <c r="C40" s="11"/>
      <c r="D40" s="11"/>
      <c r="E40" s="11"/>
      <c r="F40" s="14"/>
      <c r="L40" t="s">
        <v>62</v>
      </c>
      <c r="M40" t="s">
        <v>74</v>
      </c>
      <c r="N40" t="s">
        <v>3</v>
      </c>
      <c r="O40" t="s">
        <v>63</v>
      </c>
      <c r="P40" t="s">
        <v>64</v>
      </c>
      <c r="Q40" t="s">
        <v>65</v>
      </c>
      <c r="R40" t="s">
        <v>66</v>
      </c>
    </row>
    <row r="41" spans="1:18" x14ac:dyDescent="0.25">
      <c r="A41" s="11">
        <v>6</v>
      </c>
      <c r="B41" s="11">
        <v>52.34</v>
      </c>
      <c r="C41" s="11"/>
      <c r="D41" s="11"/>
      <c r="E41" s="11"/>
      <c r="F41" s="14"/>
      <c r="L41">
        <v>344.6</v>
      </c>
      <c r="M41" s="10">
        <v>29.894310000000001</v>
      </c>
      <c r="N41">
        <v>325</v>
      </c>
      <c r="O41">
        <f t="shared" ref="O41:O64" si="0">325+(2*(M41)/SQRT(24))</f>
        <v>337.20430095209679</v>
      </c>
      <c r="P41">
        <f t="shared" ref="P41:P64" si="1">325+(3*(M41)/SQRT(24))</f>
        <v>343.30645142814512</v>
      </c>
      <c r="Q41">
        <f t="shared" ref="Q41:Q64" si="2">325-(2*(M41)/SQRT(24))</f>
        <v>312.79569904790321</v>
      </c>
      <c r="R41">
        <f t="shared" ref="R41:R64" si="3">325-(3*(M41)/SQRT(24))</f>
        <v>306.69354857185488</v>
      </c>
    </row>
    <row r="42" spans="1:18" x14ac:dyDescent="0.25">
      <c r="A42" s="11">
        <v>7</v>
      </c>
      <c r="B42" s="11">
        <v>82.7</v>
      </c>
      <c r="C42" s="11"/>
      <c r="D42" s="11"/>
      <c r="E42" s="11"/>
      <c r="F42" s="14"/>
      <c r="L42">
        <v>345.6</v>
      </c>
      <c r="M42" s="10">
        <v>29.894310000000001</v>
      </c>
      <c r="N42">
        <f>325+(2*(Sheet2!A27)/SQRT(24))</f>
        <v>325</v>
      </c>
      <c r="O42">
        <f t="shared" si="0"/>
        <v>337.20430095209679</v>
      </c>
      <c r="P42">
        <f t="shared" si="1"/>
        <v>343.30645142814512</v>
      </c>
      <c r="Q42">
        <f t="shared" si="2"/>
        <v>312.79569904790321</v>
      </c>
      <c r="R42">
        <f t="shared" si="3"/>
        <v>306.69354857185488</v>
      </c>
    </row>
    <row r="43" spans="1:18" x14ac:dyDescent="0.25">
      <c r="A43" s="12">
        <v>8</v>
      </c>
      <c r="B43" s="12">
        <v>86.29</v>
      </c>
      <c r="C43" s="12"/>
      <c r="D43" s="12"/>
      <c r="E43" s="12"/>
      <c r="F43" s="21"/>
      <c r="L43">
        <v>345.6</v>
      </c>
      <c r="M43" s="10">
        <v>29.894310000000001</v>
      </c>
      <c r="N43">
        <f>325+(2*(Sheet2!A28)/SQRT(24))</f>
        <v>325</v>
      </c>
      <c r="O43">
        <f t="shared" si="0"/>
        <v>337.20430095209679</v>
      </c>
      <c r="P43">
        <f t="shared" si="1"/>
        <v>343.30645142814512</v>
      </c>
      <c r="Q43">
        <f t="shared" si="2"/>
        <v>312.79569904790321</v>
      </c>
      <c r="R43">
        <f t="shared" si="3"/>
        <v>306.69354857185488</v>
      </c>
    </row>
    <row r="44" spans="1:18" x14ac:dyDescent="0.25">
      <c r="L44">
        <v>347.9</v>
      </c>
      <c r="M44" s="10">
        <v>29.894310000000001</v>
      </c>
      <c r="N44">
        <f>325+(2*(Sheet2!A29)/SQRT(24))</f>
        <v>325</v>
      </c>
      <c r="O44">
        <f t="shared" si="0"/>
        <v>337.20430095209679</v>
      </c>
      <c r="P44">
        <f t="shared" si="1"/>
        <v>343.30645142814512</v>
      </c>
      <c r="Q44">
        <f t="shared" si="2"/>
        <v>312.79569904790321</v>
      </c>
      <c r="R44">
        <f t="shared" si="3"/>
        <v>306.69354857185488</v>
      </c>
    </row>
    <row r="45" spans="1:18" x14ac:dyDescent="0.25">
      <c r="L45">
        <v>330.3</v>
      </c>
      <c r="M45" s="10">
        <v>29.894310000000001</v>
      </c>
      <c r="N45">
        <f>325+(2*(Sheet2!A30)/SQRT(24))</f>
        <v>325</v>
      </c>
      <c r="O45">
        <f t="shared" si="0"/>
        <v>337.20430095209679</v>
      </c>
      <c r="P45">
        <f t="shared" si="1"/>
        <v>343.30645142814512</v>
      </c>
      <c r="Q45">
        <f t="shared" si="2"/>
        <v>312.79569904790321</v>
      </c>
      <c r="R45">
        <f t="shared" si="3"/>
        <v>306.69354857185488</v>
      </c>
    </row>
    <row r="46" spans="1:18" x14ac:dyDescent="0.25">
      <c r="L46">
        <v>334.6</v>
      </c>
      <c r="M46" s="10">
        <v>29.894310000000001</v>
      </c>
      <c r="N46">
        <f>325+(2*(Sheet2!A31)/SQRT(24))</f>
        <v>325</v>
      </c>
      <c r="O46">
        <f t="shared" si="0"/>
        <v>337.20430095209679</v>
      </c>
      <c r="P46">
        <f t="shared" si="1"/>
        <v>343.30645142814512</v>
      </c>
      <c r="Q46">
        <f t="shared" si="2"/>
        <v>312.79569904790321</v>
      </c>
      <c r="R46">
        <f t="shared" si="3"/>
        <v>306.69354857185488</v>
      </c>
    </row>
    <row r="47" spans="1:18" x14ac:dyDescent="0.25">
      <c r="L47">
        <v>312</v>
      </c>
      <c r="M47" s="10">
        <v>29.894310000000001</v>
      </c>
      <c r="N47">
        <f>325+(2*(Sheet2!A32)/SQRT(24))</f>
        <v>325</v>
      </c>
      <c r="O47">
        <f t="shared" si="0"/>
        <v>337.20430095209679</v>
      </c>
      <c r="P47">
        <f t="shared" si="1"/>
        <v>343.30645142814512</v>
      </c>
      <c r="Q47">
        <f t="shared" si="2"/>
        <v>312.79569904790321</v>
      </c>
      <c r="R47">
        <f t="shared" si="3"/>
        <v>306.69354857185488</v>
      </c>
    </row>
    <row r="48" spans="1:18" x14ac:dyDescent="0.25">
      <c r="L48">
        <v>325</v>
      </c>
      <c r="M48" s="10">
        <v>29.894310000000001</v>
      </c>
      <c r="N48">
        <f>325+(2*(Sheet2!A33)/SQRT(24))</f>
        <v>325</v>
      </c>
      <c r="O48">
        <f t="shared" si="0"/>
        <v>337.20430095209679</v>
      </c>
      <c r="P48">
        <f t="shared" si="1"/>
        <v>343.30645142814512</v>
      </c>
      <c r="Q48">
        <f t="shared" si="2"/>
        <v>312.79569904790321</v>
      </c>
      <c r="R48">
        <f t="shared" si="3"/>
        <v>306.69354857185488</v>
      </c>
    </row>
    <row r="49" spans="12:18" x14ac:dyDescent="0.25">
      <c r="L49">
        <v>348</v>
      </c>
      <c r="M49" s="10">
        <v>29.894310000000001</v>
      </c>
      <c r="N49">
        <f>325+(2*(Sheet2!A34)/SQRT(24))</f>
        <v>325</v>
      </c>
      <c r="O49">
        <f t="shared" si="0"/>
        <v>337.20430095209679</v>
      </c>
      <c r="P49">
        <f t="shared" si="1"/>
        <v>343.30645142814512</v>
      </c>
      <c r="Q49">
        <f t="shared" si="2"/>
        <v>312.79569904790321</v>
      </c>
      <c r="R49">
        <f t="shared" si="3"/>
        <v>306.69354857185488</v>
      </c>
    </row>
    <row r="50" spans="12:18" x14ac:dyDescent="0.25">
      <c r="L50">
        <v>346</v>
      </c>
      <c r="M50" s="10">
        <v>29.894310000000001</v>
      </c>
      <c r="N50">
        <f>325+(2*(Sheet2!A35)/SQRT(24))</f>
        <v>325</v>
      </c>
      <c r="O50">
        <f t="shared" si="0"/>
        <v>337.20430095209679</v>
      </c>
      <c r="P50">
        <f t="shared" si="1"/>
        <v>343.30645142814512</v>
      </c>
      <c r="Q50">
        <f t="shared" si="2"/>
        <v>312.79569904790321</v>
      </c>
      <c r="R50">
        <f t="shared" si="3"/>
        <v>306.69354857185488</v>
      </c>
    </row>
    <row r="51" spans="12:18" x14ac:dyDescent="0.25">
      <c r="L51">
        <v>356</v>
      </c>
      <c r="M51" s="10">
        <v>29.894310000000001</v>
      </c>
      <c r="N51">
        <f>325+(2*(Sheet2!A36)/SQRT(24))</f>
        <v>325</v>
      </c>
      <c r="O51">
        <f t="shared" si="0"/>
        <v>337.20430095209679</v>
      </c>
      <c r="P51">
        <f t="shared" si="1"/>
        <v>343.30645142814512</v>
      </c>
      <c r="Q51">
        <f t="shared" si="2"/>
        <v>312.79569904790321</v>
      </c>
      <c r="R51">
        <f t="shared" si="3"/>
        <v>306.69354857185488</v>
      </c>
    </row>
    <row r="52" spans="12:18" x14ac:dyDescent="0.25">
      <c r="L52">
        <v>350.9</v>
      </c>
      <c r="M52" s="10">
        <v>29.894310000000001</v>
      </c>
      <c r="N52">
        <f>325+(2*(Sheet2!A37)/SQRT(24))</f>
        <v>325</v>
      </c>
      <c r="O52">
        <f t="shared" si="0"/>
        <v>337.20430095209679</v>
      </c>
      <c r="P52">
        <f t="shared" si="1"/>
        <v>343.30645142814512</v>
      </c>
      <c r="Q52">
        <f t="shared" si="2"/>
        <v>312.79569904790321</v>
      </c>
      <c r="R52">
        <f t="shared" si="3"/>
        <v>306.69354857185488</v>
      </c>
    </row>
    <row r="53" spans="12:18" x14ac:dyDescent="0.25">
      <c r="L53">
        <v>351.7</v>
      </c>
      <c r="M53" s="10">
        <v>29.894310000000001</v>
      </c>
      <c r="N53">
        <f>325+(2*(Sheet2!A38)/SQRT(24))</f>
        <v>325</v>
      </c>
      <c r="O53">
        <f t="shared" si="0"/>
        <v>337.20430095209679</v>
      </c>
      <c r="P53">
        <f t="shared" si="1"/>
        <v>343.30645142814512</v>
      </c>
      <c r="Q53">
        <f t="shared" si="2"/>
        <v>312.79569904790321</v>
      </c>
      <c r="R53">
        <f t="shared" si="3"/>
        <v>306.69354857185488</v>
      </c>
    </row>
    <row r="54" spans="12:18" x14ac:dyDescent="0.25">
      <c r="L54">
        <v>349.9</v>
      </c>
      <c r="M54" s="10">
        <v>29.894310000000001</v>
      </c>
      <c r="N54">
        <f>325+(2*(Sheet2!A39)/SQRT(24))</f>
        <v>325</v>
      </c>
      <c r="O54">
        <f t="shared" si="0"/>
        <v>337.20430095209679</v>
      </c>
      <c r="P54">
        <f t="shared" si="1"/>
        <v>343.30645142814512</v>
      </c>
      <c r="Q54">
        <f t="shared" si="2"/>
        <v>312.79569904790321</v>
      </c>
      <c r="R54">
        <f t="shared" si="3"/>
        <v>306.69354857185488</v>
      </c>
    </row>
    <row r="55" spans="12:18" x14ac:dyDescent="0.25">
      <c r="L55">
        <v>328.2</v>
      </c>
      <c r="M55" s="10">
        <v>29.894310000000001</v>
      </c>
      <c r="N55">
        <f>325+(2*(Sheet2!A40)/SQRT(24))</f>
        <v>325</v>
      </c>
      <c r="O55">
        <f t="shared" si="0"/>
        <v>337.20430095209679</v>
      </c>
      <c r="P55">
        <f t="shared" si="1"/>
        <v>343.30645142814512</v>
      </c>
      <c r="Q55">
        <f t="shared" si="2"/>
        <v>312.79569904790321</v>
      </c>
      <c r="R55">
        <f t="shared" si="3"/>
        <v>306.69354857185488</v>
      </c>
    </row>
    <row r="56" spans="12:18" x14ac:dyDescent="0.25">
      <c r="L56">
        <v>337.9</v>
      </c>
      <c r="M56" s="10">
        <v>29.894310000000001</v>
      </c>
      <c r="N56">
        <f>325+(2*(Sheet2!A41)/SQRT(24))</f>
        <v>325</v>
      </c>
      <c r="O56">
        <f t="shared" si="0"/>
        <v>337.20430095209679</v>
      </c>
      <c r="P56">
        <f t="shared" si="1"/>
        <v>343.30645142814512</v>
      </c>
      <c r="Q56">
        <f t="shared" si="2"/>
        <v>312.79569904790321</v>
      </c>
      <c r="R56">
        <f t="shared" si="3"/>
        <v>306.69354857185488</v>
      </c>
    </row>
    <row r="57" spans="12:18" x14ac:dyDescent="0.25">
      <c r="L57">
        <v>235.1</v>
      </c>
      <c r="M57" s="10">
        <v>29.894310000000001</v>
      </c>
      <c r="N57">
        <f>325+(2*(Sheet2!A42)/SQRT(24))</f>
        <v>325</v>
      </c>
      <c r="O57">
        <f t="shared" si="0"/>
        <v>337.20430095209679</v>
      </c>
      <c r="P57">
        <f t="shared" si="1"/>
        <v>343.30645142814512</v>
      </c>
      <c r="Q57">
        <f t="shared" si="2"/>
        <v>312.79569904790321</v>
      </c>
      <c r="R57">
        <f t="shared" si="3"/>
        <v>306.69354857185488</v>
      </c>
    </row>
    <row r="58" spans="12:18" x14ac:dyDescent="0.25">
      <c r="L58">
        <v>249.4</v>
      </c>
      <c r="M58" s="10">
        <v>29.894310000000001</v>
      </c>
      <c r="N58">
        <f>325+(2*(Sheet2!A43)/SQRT(24))</f>
        <v>325</v>
      </c>
      <c r="O58">
        <f t="shared" si="0"/>
        <v>337.20430095209679</v>
      </c>
      <c r="P58">
        <f t="shared" si="1"/>
        <v>343.30645142814512</v>
      </c>
      <c r="Q58">
        <f t="shared" si="2"/>
        <v>312.79569904790321</v>
      </c>
      <c r="R58">
        <f t="shared" si="3"/>
        <v>306.69354857185488</v>
      </c>
    </row>
    <row r="59" spans="12:18" x14ac:dyDescent="0.25">
      <c r="L59">
        <v>339.5</v>
      </c>
      <c r="M59" s="10">
        <v>29.894310000000001</v>
      </c>
      <c r="N59">
        <f>325+(2*(Sheet2!A44)/SQRT(24))</f>
        <v>325</v>
      </c>
      <c r="O59">
        <f t="shared" si="0"/>
        <v>337.20430095209679</v>
      </c>
      <c r="P59">
        <f t="shared" si="1"/>
        <v>343.30645142814512</v>
      </c>
      <c r="Q59">
        <f t="shared" si="2"/>
        <v>312.79569904790321</v>
      </c>
      <c r="R59">
        <f t="shared" si="3"/>
        <v>306.69354857185488</v>
      </c>
    </row>
    <row r="60" spans="12:18" x14ac:dyDescent="0.25">
      <c r="L60">
        <v>346.9</v>
      </c>
      <c r="M60" s="10">
        <v>29.894310000000001</v>
      </c>
      <c r="N60">
        <f>325+(2*(Sheet2!A45)/SQRT(24))</f>
        <v>325</v>
      </c>
      <c r="O60">
        <f t="shared" si="0"/>
        <v>337.20430095209679</v>
      </c>
      <c r="P60">
        <f t="shared" si="1"/>
        <v>343.30645142814512</v>
      </c>
      <c r="Q60">
        <f t="shared" si="2"/>
        <v>312.79569904790321</v>
      </c>
      <c r="R60">
        <f t="shared" si="3"/>
        <v>306.69354857185488</v>
      </c>
    </row>
    <row r="61" spans="12:18" x14ac:dyDescent="0.25">
      <c r="L61">
        <v>343.9</v>
      </c>
      <c r="M61" s="10">
        <v>29.894310000000001</v>
      </c>
      <c r="N61">
        <f>325+(2*(Sheet2!A46)/SQRT(24))</f>
        <v>325</v>
      </c>
      <c r="O61">
        <f t="shared" si="0"/>
        <v>337.20430095209679</v>
      </c>
      <c r="P61">
        <f t="shared" si="1"/>
        <v>343.30645142814512</v>
      </c>
      <c r="Q61">
        <f t="shared" si="2"/>
        <v>312.79569904790321</v>
      </c>
      <c r="R61">
        <f t="shared" si="3"/>
        <v>306.69354857185488</v>
      </c>
    </row>
    <row r="62" spans="12:18" x14ac:dyDescent="0.25">
      <c r="L62">
        <v>347.1</v>
      </c>
      <c r="M62" s="10">
        <v>29.894310000000001</v>
      </c>
      <c r="N62">
        <f>325+(2*(Sheet2!A47)/SQRT(24))</f>
        <v>325</v>
      </c>
      <c r="O62">
        <f t="shared" si="0"/>
        <v>337.20430095209679</v>
      </c>
      <c r="P62">
        <f t="shared" si="1"/>
        <v>343.30645142814512</v>
      </c>
      <c r="Q62">
        <f t="shared" si="2"/>
        <v>312.79569904790321</v>
      </c>
      <c r="R62">
        <f t="shared" si="3"/>
        <v>306.69354857185488</v>
      </c>
    </row>
    <row r="63" spans="12:18" x14ac:dyDescent="0.25">
      <c r="L63">
        <v>341.5</v>
      </c>
      <c r="M63" s="10">
        <v>29.894310000000001</v>
      </c>
      <c r="N63">
        <f>325+(2*(Sheet2!A48)/SQRT(24))</f>
        <v>325</v>
      </c>
      <c r="O63">
        <f t="shared" si="0"/>
        <v>337.20430095209679</v>
      </c>
      <c r="P63">
        <f t="shared" si="1"/>
        <v>343.30645142814512</v>
      </c>
      <c r="Q63">
        <f t="shared" si="2"/>
        <v>312.79569904790321</v>
      </c>
      <c r="R63">
        <f t="shared" si="3"/>
        <v>306.69354857185488</v>
      </c>
    </row>
    <row r="64" spans="12:18" x14ac:dyDescent="0.25">
      <c r="L64">
        <v>348.8</v>
      </c>
      <c r="M64" s="10">
        <v>29.894310000000001</v>
      </c>
      <c r="N64">
        <f>325+(2*(Sheet2!A49)/SQRT(24))</f>
        <v>325</v>
      </c>
      <c r="O64">
        <f t="shared" si="0"/>
        <v>337.20430095209679</v>
      </c>
      <c r="P64">
        <f t="shared" si="1"/>
        <v>343.30645142814512</v>
      </c>
      <c r="Q64">
        <f t="shared" si="2"/>
        <v>312.79569904790321</v>
      </c>
      <c r="R64">
        <f t="shared" si="3"/>
        <v>306.69354857185488</v>
      </c>
    </row>
    <row r="68" spans="13:13" x14ac:dyDescent="0.25">
      <c r="M68" s="8"/>
    </row>
  </sheetData>
  <dataConsolidate/>
  <pageMargins left="0.7" right="0.7" top="0.75" bottom="0.75" header="0.3" footer="0.3"/>
  <pageSetup scale="5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3"/>
  <sheetViews>
    <sheetView workbookViewId="0">
      <selection sqref="A1:G25"/>
    </sheetView>
  </sheetViews>
  <sheetFormatPr defaultRowHeight="15" x14ac:dyDescent="0.25"/>
  <sheetData>
    <row r="3" spans="10:10" x14ac:dyDescent="0.25">
      <c r="J3" s="9">
        <f>(STDEV(Sheet1!L41:L64))</f>
        <v>29.894306568599166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LAB 2 RESULTS</vt:lpstr>
      <vt:lpstr>Sheet4</vt:lpstr>
      <vt:lpstr>Sheet5</vt:lpstr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 Andrella</dc:creator>
  <cp:lastModifiedBy>C.E.Chin</cp:lastModifiedBy>
  <cp:lastPrinted>2016-02-08T01:06:04Z</cp:lastPrinted>
  <dcterms:created xsi:type="dcterms:W3CDTF">2016-02-01T08:50:27Z</dcterms:created>
  <dcterms:modified xsi:type="dcterms:W3CDTF">2016-02-08T01:07:07Z</dcterms:modified>
</cp:coreProperties>
</file>