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8" windowWidth="20112" windowHeight="3348"/>
  </bookViews>
  <sheets>
    <sheet name="Ch1 1-25" sheetId="1" r:id="rId1"/>
    <sheet name="Ch2 2-19" sheetId="2" r:id="rId2"/>
    <sheet name="Ch2 2-30" sheetId="4" r:id="rId3"/>
    <sheet name="Ch2 2-37" sheetId="5" r:id="rId4"/>
    <sheet name="Ch2 2-40" sheetId="3" r:id="rId5"/>
  </sheets>
  <definedNames>
    <definedName name="_xlnm.Print_Area" localSheetId="0">'Ch1 1-25'!$A$1:$U$52</definedName>
    <definedName name="_xlnm.Print_Area" localSheetId="1">'Ch2 2-19'!$A$1:$N$17</definedName>
    <definedName name="_xlnm.Print_Area" localSheetId="2">'Ch2 2-30'!$A$1:$J$20</definedName>
    <definedName name="_xlnm.Print_Area" localSheetId="3">'Ch2 2-37'!$A$1:$M$35</definedName>
    <definedName name="_xlnm.Print_Area" localSheetId="4">'Ch2 2-40'!$A$1:$M$32</definedName>
  </definedNames>
  <calcPr calcId="145621"/>
</workbook>
</file>

<file path=xl/calcChain.xml><?xml version="1.0" encoding="utf-8"?>
<calcChain xmlns="http://schemas.openxmlformats.org/spreadsheetml/2006/main">
  <c r="F32" i="3" l="1"/>
  <c r="K32" i="3"/>
  <c r="K31" i="3"/>
  <c r="F31" i="3"/>
  <c r="M35" i="5"/>
  <c r="K32" i="5"/>
  <c r="G33" i="5"/>
  <c r="E20" i="5"/>
  <c r="K30" i="5"/>
  <c r="G30" i="5"/>
  <c r="E14" i="4" l="1"/>
  <c r="E13" i="4"/>
  <c r="E12" i="4"/>
  <c r="E11" i="4"/>
  <c r="E10" i="4"/>
  <c r="E17" i="4" s="1"/>
  <c r="E9" i="4"/>
  <c r="J17" i="2"/>
  <c r="N11" i="2"/>
  <c r="L12" i="2"/>
  <c r="L11" i="2"/>
  <c r="L43" i="1"/>
  <c r="L39" i="1"/>
  <c r="S42" i="1"/>
  <c r="Q43" i="1" s="1"/>
  <c r="L42" i="1"/>
  <c r="L52" i="1"/>
  <c r="S30" i="1"/>
  <c r="Q31" i="1" s="1"/>
  <c r="L30" i="1"/>
  <c r="J31" i="1" s="1"/>
  <c r="S21" i="1"/>
  <c r="Q22" i="1" s="1"/>
  <c r="L21" i="1"/>
  <c r="J22" i="1" s="1"/>
  <c r="J13" i="1"/>
  <c r="J9" i="1"/>
  <c r="D16" i="4" l="1"/>
</calcChain>
</file>

<file path=xl/sharedStrings.xml><?xml version="1.0" encoding="utf-8"?>
<sst xmlns="http://schemas.openxmlformats.org/spreadsheetml/2006/main" count="300" uniqueCount="147">
  <si>
    <t>Chapter 1</t>
  </si>
  <si>
    <t>Chapter 2</t>
  </si>
  <si>
    <t>2-40.</t>
  </si>
  <si>
    <t>2-37.</t>
  </si>
  <si>
    <t>2-30.</t>
  </si>
  <si>
    <t>2-19.</t>
  </si>
  <si>
    <t>1-25.</t>
  </si>
  <si>
    <t>a.</t>
  </si>
  <si>
    <t>What is the break-even point for each machine?</t>
  </si>
  <si>
    <t>b.</t>
  </si>
  <si>
    <t>If Zoe expects to make 10,000 copies per month, what would be the cost for each machine?</t>
  </si>
  <si>
    <t>If Zoe expects to make 30,000 copies per month, what would be the cost for each machine?</t>
  </si>
  <si>
    <t>c.</t>
  </si>
  <si>
    <t xml:space="preserve">d. </t>
  </si>
  <si>
    <t>How many loaves will Harrington sell on average?</t>
  </si>
  <si>
    <r>
      <t>What is the probability that the temperature of the oven will range from 460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to 470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?</t>
    </r>
  </si>
  <si>
    <t>What is the probability that the oven will cause a core to be defective?</t>
  </si>
  <si>
    <t>Machine 1:</t>
  </si>
  <si>
    <t>Fixed cost</t>
  </si>
  <si>
    <t>Variable cost</t>
  </si>
  <si>
    <t>$.010/page</t>
  </si>
  <si>
    <t>Machine 2:</t>
  </si>
  <si>
    <t>$.015/page</t>
  </si>
  <si>
    <t xml:space="preserve">At what volume would the two machines have the same monthly cost? </t>
  </si>
  <si>
    <t>What would the total revenue be for this number of copies?</t>
  </si>
  <si>
    <t>$.05 per page</t>
  </si>
  <si>
    <t>12 of its last 20 games</t>
  </si>
  <si>
    <t>expected to continue winning trend</t>
  </si>
  <si>
    <t>Wins =</t>
  </si>
  <si>
    <t xml:space="preserve">If team wins tonight's game = </t>
  </si>
  <si>
    <r>
      <rPr>
        <b/>
        <i/>
        <sz val="10"/>
        <color theme="1"/>
        <rFont val="Calibri"/>
        <family val="2"/>
        <scheme val="minor"/>
      </rPr>
      <t>0.9</t>
    </r>
    <r>
      <rPr>
        <b/>
        <i/>
        <sz val="12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probability of a large crowd at tomorrow's game</t>
    </r>
  </si>
  <si>
    <t>Probability</t>
  </si>
  <si>
    <t>Mean oven temperature</t>
  </si>
  <si>
    <t>Standard deviation</t>
  </si>
  <si>
    <r>
      <t>450</t>
    </r>
    <r>
      <rPr>
        <i/>
        <vertAlign val="superscript"/>
        <sz val="11"/>
        <color theme="1"/>
        <rFont val="Calibri"/>
        <family val="2"/>
        <scheme val="minor"/>
      </rPr>
      <t>o</t>
    </r>
    <r>
      <rPr>
        <i/>
        <sz val="11"/>
        <color theme="1"/>
        <rFont val="Calibri"/>
        <family val="2"/>
        <scheme val="minor"/>
      </rPr>
      <t>F</t>
    </r>
  </si>
  <si>
    <r>
      <t>25</t>
    </r>
    <r>
      <rPr>
        <i/>
        <vertAlign val="superscript"/>
        <sz val="11"/>
        <color theme="1"/>
        <rFont val="Calibri"/>
        <family val="2"/>
        <scheme val="minor"/>
      </rPr>
      <t>o</t>
    </r>
    <r>
      <rPr>
        <i/>
        <sz val="11"/>
        <color theme="1"/>
        <rFont val="Calibri"/>
        <family val="2"/>
        <scheme val="minor"/>
      </rPr>
      <t>F</t>
    </r>
  </si>
  <si>
    <t xml:space="preserve">Oven temperature </t>
  </si>
  <si>
    <t>&gt;</t>
  </si>
  <si>
    <r>
      <t>475</t>
    </r>
    <r>
      <rPr>
        <i/>
        <vertAlign val="superscript"/>
        <sz val="11"/>
        <color theme="1"/>
        <rFont val="Calibri"/>
        <family val="2"/>
        <scheme val="minor"/>
      </rPr>
      <t>o</t>
    </r>
    <r>
      <rPr>
        <i/>
        <sz val="11"/>
        <color theme="1"/>
        <rFont val="Calibri"/>
        <family val="2"/>
        <scheme val="minor"/>
      </rPr>
      <t>F  =  defective cores</t>
    </r>
  </si>
  <si>
    <t>Temperature range follows a normal distribution</t>
  </si>
  <si>
    <t xml:space="preserve"> </t>
  </si>
  <si>
    <t>Demand for Ultra-Lite stable over the past 6 years</t>
  </si>
  <si>
    <t>90% of time</t>
  </si>
  <si>
    <t>=</t>
  </si>
  <si>
    <t>sales between 454,000 and 460,000 pencils</t>
  </si>
  <si>
    <t>Expected sales to follow normal distribution</t>
  </si>
  <si>
    <t>Expected mean sales  =  457,000 pencils</t>
  </si>
  <si>
    <t>/</t>
  </si>
  <si>
    <t>CM</t>
  </si>
  <si>
    <t>copies</t>
  </si>
  <si>
    <t>+</t>
  </si>
  <si>
    <t>TVC</t>
  </si>
  <si>
    <t>TFC</t>
  </si>
  <si>
    <t>(CM * number of copies)</t>
  </si>
  <si>
    <t>BE (1)</t>
  </si>
  <si>
    <t>BE (2)</t>
  </si>
  <si>
    <t>Cost (1)</t>
  </si>
  <si>
    <t>($.01 * 10,000)</t>
  </si>
  <si>
    <t>Cost (2)</t>
  </si>
  <si>
    <t>($.015 * 10,000)</t>
  </si>
  <si>
    <t>($.01 * 30,000)</t>
  </si>
  <si>
    <t>($.015 * 30,000)</t>
  </si>
  <si>
    <t>TFC (1)</t>
  </si>
  <si>
    <t>TVC (1)</t>
  </si>
  <si>
    <t>TFC (2)</t>
  </si>
  <si>
    <t>TVC (2)</t>
  </si>
  <si>
    <t>($.015 * X)</t>
  </si>
  <si>
    <t>-</t>
  </si>
  <si>
    <t>$.015 X</t>
  </si>
  <si>
    <t>$.01 * X</t>
  </si>
  <si>
    <t>$0.005X</t>
  </si>
  <si>
    <t>X</t>
  </si>
  <si>
    <t>Where X</t>
  </si>
  <si>
    <t xml:space="preserve"> volume,</t>
  </si>
  <si>
    <t>Sales price per copy</t>
  </si>
  <si>
    <t>*</t>
  </si>
  <si>
    <t>Sales revenue at 40,000 copies</t>
  </si>
  <si>
    <t>Sales volume</t>
  </si>
  <si>
    <t>price per copy</t>
  </si>
  <si>
    <t>($.010 * X)</t>
  </si>
  <si>
    <t>Check:</t>
  </si>
  <si>
    <t>($.010 * 40,000)</t>
  </si>
  <si>
    <t>($.015 * 40,000)</t>
  </si>
  <si>
    <t>What is the probability that the team wins tonight and that there will be a large crowd at tomorrow's game?</t>
  </si>
  <si>
    <t>Probability of a win tonight, given the current trend continues</t>
  </si>
  <si>
    <t>Successful outcomes</t>
  </si>
  <si>
    <t>Possible outcomes</t>
  </si>
  <si>
    <t>Number of loaves sold  =  X</t>
  </si>
  <si>
    <t>X P(x)</t>
  </si>
  <si>
    <r>
      <t>∑P(</t>
    </r>
    <r>
      <rPr>
        <b/>
        <sz val="12"/>
        <color rgb="FF222222"/>
        <rFont val="Calibri"/>
        <family val="2"/>
        <scheme val="minor"/>
      </rPr>
      <t>x)  =</t>
    </r>
  </si>
  <si>
    <r>
      <t>∑</t>
    </r>
    <r>
      <rPr>
        <b/>
        <sz val="12"/>
        <color rgb="FF222222"/>
        <rFont val="Calibri"/>
        <family val="2"/>
        <scheme val="minor"/>
      </rPr>
      <t>xP(x)  =</t>
    </r>
  </si>
  <si>
    <t>Value of Result</t>
  </si>
  <si>
    <t>Result</t>
  </si>
  <si>
    <r>
      <t xml:space="preserve">Probability of a win tonight </t>
    </r>
    <r>
      <rPr>
        <b/>
        <i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a large crowd tomorrow</t>
    </r>
  </si>
  <si>
    <r>
      <t>∑</t>
    </r>
    <r>
      <rPr>
        <b/>
        <sz val="12"/>
        <color rgb="FF222222"/>
        <rFont val="Calibri"/>
        <family val="2"/>
        <scheme val="minor"/>
      </rPr>
      <t>xP(x)</t>
    </r>
  </si>
  <si>
    <t>E(X)   =</t>
  </si>
  <si>
    <t xml:space="preserve">Expected value  =  E(X)  =  2.85 loaves, but that involves a partial loaf, so more realistic to say  =  3 loaves </t>
  </si>
  <si>
    <t>Probability of X = P(x)</t>
  </si>
  <si>
    <r>
      <t xml:space="preserve">= </t>
    </r>
    <r>
      <rPr>
        <sz val="12"/>
        <color theme="1"/>
        <rFont val="Calibri"/>
        <family val="2"/>
        <scheme val="minor"/>
      </rPr>
      <t>μ</t>
    </r>
  </si>
  <si>
    <r>
      <t xml:space="preserve">= </t>
    </r>
    <r>
      <rPr>
        <sz val="12"/>
        <color theme="1"/>
        <rFont val="Calibri"/>
        <family val="2"/>
        <scheme val="minor"/>
      </rPr>
      <t>σ</t>
    </r>
  </si>
  <si>
    <t>Z</t>
  </si>
  <si>
    <t xml:space="preserve">Standard deviations from X to μ  </t>
  </si>
  <si>
    <t>= Z</t>
  </si>
  <si>
    <t>σ</t>
  </si>
  <si>
    <t xml:space="preserve">oven temp    &gt; </t>
  </si>
  <si>
    <r>
      <t>475</t>
    </r>
    <r>
      <rPr>
        <i/>
        <vertAlign val="superscript"/>
        <sz val="11"/>
        <color theme="1"/>
        <rFont val="Calibri"/>
        <family val="2"/>
        <scheme val="minor"/>
      </rPr>
      <t>o</t>
    </r>
    <r>
      <rPr>
        <i/>
        <sz val="11"/>
        <color theme="1"/>
        <rFont val="Calibri"/>
        <family val="2"/>
        <scheme val="minor"/>
      </rPr>
      <t>F     (causing defective cores)</t>
    </r>
  </si>
  <si>
    <t>probability of oven temps causing defective cores</t>
  </si>
  <si>
    <t>475 - 450</t>
  </si>
  <si>
    <t>For  Z  =  1,</t>
  </si>
  <si>
    <t>P(Z &gt; 1)</t>
  </si>
  <si>
    <t xml:space="preserve">Oven temperature  </t>
  </si>
  <si>
    <t>= X</t>
  </si>
  <si>
    <t>(X &gt; 475)</t>
  </si>
  <si>
    <t>P(X &gt; 475)</t>
  </si>
  <si>
    <t xml:space="preserve">   X  - μ   </t>
  </si>
  <si>
    <t xml:space="preserve"> P(X &gt; 475)</t>
  </si>
  <si>
    <t>P(460 &lt; X &lt; 470)</t>
  </si>
  <si>
    <r>
      <t>probability of oven temp between 460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 to 470</t>
    </r>
    <r>
      <rPr>
        <vertAlign val="superscript"/>
        <sz val="11"/>
        <color theme="1"/>
        <rFont val="Calibri"/>
        <family val="2"/>
        <scheme val="minor"/>
      </rPr>
      <t>o</t>
    </r>
  </si>
  <si>
    <t>P(</t>
  </si>
  <si>
    <t>460 - 450</t>
  </si>
  <si>
    <t>&lt;</t>
  </si>
  <si>
    <t>)</t>
  </si>
  <si>
    <t>470 - 450</t>
  </si>
  <si>
    <t>standard deviation</t>
  </si>
  <si>
    <t>)  =</t>
  </si>
  <si>
    <t>P(454,000 &lt; X &lt; 460,000)</t>
  </si>
  <si>
    <t>probability of sales between 454,000 and 460,000 pencils</t>
  </si>
  <si>
    <t>pencil sales</t>
  </si>
  <si>
    <t>P(460,000 &lt; X)</t>
  </si>
  <si>
    <t>Since sales follow a normal distribution, symmetry allows us to assume that</t>
  </si>
  <si>
    <t xml:space="preserve">Therefore, </t>
  </si>
  <si>
    <t>P(X &lt; 460,000))</t>
  </si>
  <si>
    <t>Plugging in Z, we can solve for σ:</t>
  </si>
  <si>
    <t>454,000-457,000</t>
  </si>
  <si>
    <t>1.645σ</t>
  </si>
  <si>
    <t>460,000-457,000</t>
  </si>
  <si>
    <t>Left side:</t>
  </si>
  <si>
    <t>-1.645σ</t>
  </si>
  <si>
    <t>Right side:</t>
  </si>
  <si>
    <t xml:space="preserve">X  - μ   </t>
  </si>
  <si>
    <t xml:space="preserve">   σ</t>
  </si>
  <si>
    <t xml:space="preserve">Estimate the standard deviation of this distribution. </t>
  </si>
  <si>
    <t>(Hint: Work backward from the normal table to find Z. Then apply Equation 2-13.)</t>
  </si>
  <si>
    <t>Therefore,</t>
  </si>
  <si>
    <t xml:space="preserve">Standard deviation (Z) for </t>
  </si>
  <si>
    <t>lies between .94950 and .95053 in the standard normal table</t>
  </si>
  <si>
    <t>Quantitative Analysis for Management, 12th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</si>
</sst>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8" formatCode="&quot;$&quot;#,##0.00_);[Red]\(&quot;$&quot;#,##0.00\)"/>
    <numFmt numFmtId="164" formatCode="&quot;$&quot;#,##0.000_);[Red]\(&quot;$&quot;#,##0.000\)"/>
    <numFmt numFmtId="165" formatCode="&quot;$&quot;#,##0"/>
    <numFmt numFmtId="166" formatCode="&quot;$&quot;#,##0.000"/>
    <numFmt numFmtId="167" formatCode="&quot;$&quot;#,##0.00"/>
    <numFmt numFmtId="168" formatCode="0.0"/>
  </numFmts>
  <fonts count="14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perscript"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222222"/>
      <name val="Times New Roman"/>
      <family val="1"/>
    </font>
    <font>
      <b/>
      <sz val="11"/>
      <color rgb="FF222222"/>
      <name val="Times New Roman"/>
      <family val="1"/>
    </font>
    <font>
      <b/>
      <sz val="12"/>
      <color rgb="FF222222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8" fontId="0" fillId="0" borderId="0" xfId="0" applyNumberFormat="1"/>
    <xf numFmtId="0" fontId="0" fillId="0" borderId="0" xfId="0" quotePrefix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6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quotePrefix="1" applyNumberFormat="1" applyAlignment="1">
      <alignment horizontal="center"/>
    </xf>
    <xf numFmtId="166" fontId="0" fillId="0" borderId="0" xfId="0" quotePrefix="1" applyNumberFormat="1" applyAlignment="1">
      <alignment horizontal="center"/>
    </xf>
    <xf numFmtId="38" fontId="0" fillId="0" borderId="0" xfId="0" applyNumberFormat="1" applyAlignment="1">
      <alignment horizontal="center"/>
    </xf>
    <xf numFmtId="3" fontId="0" fillId="0" borderId="0" xfId="0" applyNumberFormat="1"/>
    <xf numFmtId="0" fontId="7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12" fillId="0" borderId="0" xfId="0" quotePrefix="1" applyFont="1"/>
    <xf numFmtId="0" fontId="13" fillId="0" borderId="0" xfId="0" applyFont="1"/>
    <xf numFmtId="0" fontId="0" fillId="0" borderId="2" xfId="0" applyBorder="1" applyAlignment="1"/>
    <xf numFmtId="0" fontId="0" fillId="0" borderId="1" xfId="0" applyFont="1" applyBorder="1" applyAlignment="1"/>
    <xf numFmtId="0" fontId="0" fillId="0" borderId="1" xfId="0" applyFont="1" applyBorder="1"/>
    <xf numFmtId="0" fontId="0" fillId="0" borderId="0" xfId="0" quotePrefix="1" applyAlignment="1">
      <alignment horizontal="left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/>
    </xf>
    <xf numFmtId="0" fontId="0" fillId="0" borderId="0" xfId="0" quotePrefix="1" applyAlignment="1">
      <alignment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0" borderId="0" xfId="0" quotePrefix="1" applyAlignment="1">
      <alignment horizontal="right" vertical="center"/>
    </xf>
    <xf numFmtId="0" fontId="2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0" fillId="0" borderId="0" xfId="0" applyAlignment="1"/>
    <xf numFmtId="0" fontId="2" fillId="0" borderId="0" xfId="0" applyFont="1"/>
    <xf numFmtId="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 vertical="center"/>
    </xf>
    <xf numFmtId="168" fontId="0" fillId="0" borderId="0" xfId="0" quotePrefix="1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tabSelected="1" workbookViewId="0">
      <selection sqref="A1:XFD2"/>
    </sheetView>
  </sheetViews>
  <sheetFormatPr defaultRowHeight="14.4" x14ac:dyDescent="0.3"/>
  <cols>
    <col min="1" max="1" width="5.88671875" customWidth="1"/>
    <col min="2" max="2" width="3.44140625" customWidth="1"/>
    <col min="4" max="4" width="9.88671875" customWidth="1"/>
    <col min="5" max="5" width="1.6640625" customWidth="1"/>
    <col min="6" max="6" width="13" customWidth="1"/>
    <col min="7" max="7" width="10.33203125" bestFit="1" customWidth="1"/>
    <col min="9" max="9" width="1.88671875" customWidth="1"/>
    <col min="11" max="11" width="1.88671875" customWidth="1"/>
    <col min="12" max="12" width="12.5546875" customWidth="1"/>
    <col min="14" max="14" width="4.33203125" customWidth="1"/>
    <col min="16" max="16" width="1.88671875" customWidth="1"/>
    <col min="18" max="18" width="1.88671875" customWidth="1"/>
  </cols>
  <sheetData>
    <row r="1" spans="1:12" ht="15.75" x14ac:dyDescent="0.25">
      <c r="A1" s="1" t="s">
        <v>146</v>
      </c>
    </row>
    <row r="2" spans="1:12" s="1" customFormat="1" ht="15.75" x14ac:dyDescent="0.25"/>
    <row r="3" spans="1:12" s="1" customFormat="1" ht="15.75" x14ac:dyDescent="0.25">
      <c r="A3" s="1" t="s">
        <v>0</v>
      </c>
    </row>
    <row r="5" spans="1:12" ht="15" x14ac:dyDescent="0.25">
      <c r="A5" t="s">
        <v>6</v>
      </c>
      <c r="B5" t="s">
        <v>7</v>
      </c>
      <c r="C5" t="s">
        <v>8</v>
      </c>
    </row>
    <row r="7" spans="1:12" ht="15" x14ac:dyDescent="0.25">
      <c r="D7" t="s">
        <v>17</v>
      </c>
      <c r="F7" t="s">
        <v>18</v>
      </c>
      <c r="G7" s="2">
        <v>600</v>
      </c>
      <c r="H7" s="16" t="s">
        <v>54</v>
      </c>
      <c r="I7" s="13" t="s">
        <v>43</v>
      </c>
      <c r="J7" s="6" t="s">
        <v>52</v>
      </c>
      <c r="K7" s="13" t="s">
        <v>47</v>
      </c>
      <c r="L7" s="6" t="s">
        <v>48</v>
      </c>
    </row>
    <row r="8" spans="1:12" ht="15" x14ac:dyDescent="0.25">
      <c r="F8" t="s">
        <v>19</v>
      </c>
      <c r="G8" s="3" t="s">
        <v>20</v>
      </c>
      <c r="I8" s="13" t="s">
        <v>43</v>
      </c>
      <c r="J8" s="17">
        <v>600</v>
      </c>
      <c r="K8" s="13" t="s">
        <v>47</v>
      </c>
      <c r="L8" s="18">
        <v>0.01</v>
      </c>
    </row>
    <row r="9" spans="1:12" ht="15" x14ac:dyDescent="0.25">
      <c r="I9" s="13" t="s">
        <v>43</v>
      </c>
      <c r="J9" s="14">
        <f>J8/L8</f>
        <v>60000</v>
      </c>
      <c r="K9" s="6"/>
      <c r="L9" s="6" t="s">
        <v>49</v>
      </c>
    </row>
    <row r="10" spans="1:12" ht="15" x14ac:dyDescent="0.25">
      <c r="I10" s="6"/>
      <c r="J10" s="6"/>
      <c r="K10" s="6"/>
      <c r="L10" s="6"/>
    </row>
    <row r="11" spans="1:12" ht="15" x14ac:dyDescent="0.25">
      <c r="D11" t="s">
        <v>21</v>
      </c>
      <c r="F11" t="s">
        <v>18</v>
      </c>
      <c r="G11" s="2">
        <v>400</v>
      </c>
      <c r="H11" s="16" t="s">
        <v>55</v>
      </c>
      <c r="I11" s="13" t="s">
        <v>43</v>
      </c>
      <c r="J11" s="6" t="s">
        <v>52</v>
      </c>
      <c r="K11" s="13" t="s">
        <v>47</v>
      </c>
      <c r="L11" s="6" t="s">
        <v>48</v>
      </c>
    </row>
    <row r="12" spans="1:12" ht="15" x14ac:dyDescent="0.25">
      <c r="F12" t="s">
        <v>19</v>
      </c>
      <c r="G12" s="3" t="s">
        <v>22</v>
      </c>
      <c r="I12" s="13" t="s">
        <v>43</v>
      </c>
      <c r="J12" s="17">
        <v>400</v>
      </c>
      <c r="K12" s="13" t="s">
        <v>47</v>
      </c>
      <c r="L12" s="18">
        <v>1.4999999999999999E-2</v>
      </c>
    </row>
    <row r="13" spans="1:12" ht="15" x14ac:dyDescent="0.25">
      <c r="G13" s="3"/>
      <c r="I13" s="13" t="s">
        <v>43</v>
      </c>
      <c r="J13" s="14">
        <f>J12/L12</f>
        <v>26666.666666666668</v>
      </c>
      <c r="K13" s="6"/>
      <c r="L13" s="6" t="s">
        <v>49</v>
      </c>
    </row>
    <row r="16" spans="1:12" ht="15" x14ac:dyDescent="0.25">
      <c r="B16" t="s">
        <v>9</v>
      </c>
      <c r="C16" t="s">
        <v>10</v>
      </c>
    </row>
    <row r="18" spans="2:19" ht="15" x14ac:dyDescent="0.25">
      <c r="H18" s="6" t="s">
        <v>56</v>
      </c>
      <c r="I18" s="13" t="s">
        <v>43</v>
      </c>
      <c r="J18" s="6" t="s">
        <v>52</v>
      </c>
      <c r="K18" s="13" t="s">
        <v>50</v>
      </c>
      <c r="L18" s="6" t="s">
        <v>51</v>
      </c>
      <c r="O18" s="6" t="s">
        <v>58</v>
      </c>
      <c r="P18" s="13" t="s">
        <v>43</v>
      </c>
      <c r="Q18" s="6" t="s">
        <v>52</v>
      </c>
      <c r="R18" s="13" t="s">
        <v>50</v>
      </c>
      <c r="S18" s="6" t="s">
        <v>51</v>
      </c>
    </row>
    <row r="19" spans="2:19" ht="15" x14ac:dyDescent="0.25">
      <c r="H19" s="6"/>
      <c r="I19" s="13" t="s">
        <v>43</v>
      </c>
      <c r="J19" s="19">
        <v>600</v>
      </c>
      <c r="K19" s="13" t="s">
        <v>50</v>
      </c>
      <c r="L19" s="15" t="s">
        <v>53</v>
      </c>
      <c r="O19" s="6"/>
      <c r="P19" s="13" t="s">
        <v>43</v>
      </c>
      <c r="Q19" s="19">
        <v>400</v>
      </c>
      <c r="R19" s="13" t="s">
        <v>50</v>
      </c>
      <c r="S19" s="15" t="s">
        <v>53</v>
      </c>
    </row>
    <row r="20" spans="2:19" ht="15" x14ac:dyDescent="0.25">
      <c r="H20" s="6"/>
      <c r="I20" s="13" t="s">
        <v>43</v>
      </c>
      <c r="J20" s="19">
        <v>600</v>
      </c>
      <c r="K20" s="13" t="s">
        <v>50</v>
      </c>
      <c r="L20" s="15" t="s">
        <v>57</v>
      </c>
      <c r="O20" s="6"/>
      <c r="P20" s="13" t="s">
        <v>43</v>
      </c>
      <c r="Q20" s="19">
        <v>400</v>
      </c>
      <c r="R20" s="13" t="s">
        <v>50</v>
      </c>
      <c r="S20" s="15" t="s">
        <v>59</v>
      </c>
    </row>
    <row r="21" spans="2:19" ht="15" x14ac:dyDescent="0.25">
      <c r="H21" s="6"/>
      <c r="I21" s="13" t="s">
        <v>43</v>
      </c>
      <c r="J21" s="19">
        <v>600</v>
      </c>
      <c r="K21" s="13" t="s">
        <v>50</v>
      </c>
      <c r="L21" s="19">
        <f>10000*0.01</f>
        <v>100</v>
      </c>
      <c r="O21" s="6"/>
      <c r="P21" s="13" t="s">
        <v>43</v>
      </c>
      <c r="Q21" s="19">
        <v>400</v>
      </c>
      <c r="R21" s="13" t="s">
        <v>50</v>
      </c>
      <c r="S21" s="19">
        <f>10000*0.015</f>
        <v>150</v>
      </c>
    </row>
    <row r="22" spans="2:19" ht="15" x14ac:dyDescent="0.25">
      <c r="H22" s="6"/>
      <c r="I22" s="13" t="s">
        <v>43</v>
      </c>
      <c r="J22" s="19">
        <f>J21+L21</f>
        <v>700</v>
      </c>
      <c r="K22" s="13"/>
      <c r="L22" s="6"/>
      <c r="O22" s="6"/>
      <c r="P22" s="13" t="s">
        <v>43</v>
      </c>
      <c r="Q22" s="19">
        <f>Q21+S21</f>
        <v>550</v>
      </c>
      <c r="R22" s="13"/>
      <c r="S22" s="6"/>
    </row>
    <row r="23" spans="2:19" ht="15" x14ac:dyDescent="0.25">
      <c r="H23" s="6"/>
      <c r="I23" s="13"/>
      <c r="J23" s="6"/>
      <c r="K23" s="13"/>
      <c r="L23" s="6"/>
    </row>
    <row r="25" spans="2:19" ht="15" x14ac:dyDescent="0.25">
      <c r="B25" t="s">
        <v>12</v>
      </c>
      <c r="C25" t="s">
        <v>11</v>
      </c>
    </row>
    <row r="27" spans="2:19" ht="15" x14ac:dyDescent="0.25">
      <c r="H27" s="6" t="s">
        <v>56</v>
      </c>
      <c r="I27" s="13" t="s">
        <v>43</v>
      </c>
      <c r="J27" s="6" t="s">
        <v>52</v>
      </c>
      <c r="K27" s="13" t="s">
        <v>50</v>
      </c>
      <c r="L27" s="6" t="s">
        <v>51</v>
      </c>
      <c r="O27" s="6" t="s">
        <v>58</v>
      </c>
      <c r="P27" s="13" t="s">
        <v>43</v>
      </c>
      <c r="Q27" s="6" t="s">
        <v>52</v>
      </c>
      <c r="R27" s="13" t="s">
        <v>50</v>
      </c>
      <c r="S27" s="6" t="s">
        <v>51</v>
      </c>
    </row>
    <row r="28" spans="2:19" ht="15" x14ac:dyDescent="0.25">
      <c r="H28" s="6"/>
      <c r="I28" s="13" t="s">
        <v>43</v>
      </c>
      <c r="J28" s="19">
        <v>600</v>
      </c>
      <c r="K28" s="13" t="s">
        <v>50</v>
      </c>
      <c r="L28" s="15" t="s">
        <v>53</v>
      </c>
      <c r="O28" s="6"/>
      <c r="P28" s="13" t="s">
        <v>43</v>
      </c>
      <c r="Q28" s="19">
        <v>400</v>
      </c>
      <c r="R28" s="13" t="s">
        <v>50</v>
      </c>
      <c r="S28" s="15" t="s">
        <v>53</v>
      </c>
    </row>
    <row r="29" spans="2:19" ht="15" x14ac:dyDescent="0.25">
      <c r="H29" s="6"/>
      <c r="I29" s="13" t="s">
        <v>43</v>
      </c>
      <c r="J29" s="19">
        <v>600</v>
      </c>
      <c r="K29" s="13" t="s">
        <v>50</v>
      </c>
      <c r="L29" s="15" t="s">
        <v>60</v>
      </c>
      <c r="O29" s="6"/>
      <c r="P29" s="13" t="s">
        <v>43</v>
      </c>
      <c r="Q29" s="19">
        <v>400</v>
      </c>
      <c r="R29" s="13" t="s">
        <v>50</v>
      </c>
      <c r="S29" s="15" t="s">
        <v>61</v>
      </c>
    </row>
    <row r="30" spans="2:19" ht="15" x14ac:dyDescent="0.25">
      <c r="H30" s="6"/>
      <c r="I30" s="13" t="s">
        <v>43</v>
      </c>
      <c r="J30" s="19">
        <v>600</v>
      </c>
      <c r="K30" s="13" t="s">
        <v>50</v>
      </c>
      <c r="L30" s="19">
        <f>30000*0.01</f>
        <v>300</v>
      </c>
      <c r="O30" s="6"/>
      <c r="P30" s="13" t="s">
        <v>43</v>
      </c>
      <c r="Q30" s="19">
        <v>400</v>
      </c>
      <c r="R30" s="13" t="s">
        <v>50</v>
      </c>
      <c r="S30" s="19">
        <f>30000*0.015</f>
        <v>450</v>
      </c>
    </row>
    <row r="31" spans="2:19" ht="15" x14ac:dyDescent="0.25">
      <c r="H31" s="6"/>
      <c r="I31" s="13" t="s">
        <v>43</v>
      </c>
      <c r="J31" s="19">
        <f>J30+L30</f>
        <v>900</v>
      </c>
      <c r="K31" s="13"/>
      <c r="L31" s="6"/>
      <c r="O31" s="6"/>
      <c r="P31" s="13" t="s">
        <v>43</v>
      </c>
      <c r="Q31" s="19">
        <f>Q30+S30</f>
        <v>850</v>
      </c>
      <c r="R31" s="13"/>
      <c r="S31" s="6"/>
    </row>
    <row r="33" spans="2:19" ht="15" x14ac:dyDescent="0.25">
      <c r="B33" t="s">
        <v>13</v>
      </c>
      <c r="C33" t="s">
        <v>23</v>
      </c>
    </row>
    <row r="35" spans="2:19" ht="15" x14ac:dyDescent="0.25">
      <c r="D35" t="s">
        <v>72</v>
      </c>
      <c r="E35" s="3" t="s">
        <v>43</v>
      </c>
      <c r="F35" t="s">
        <v>73</v>
      </c>
      <c r="J35" s="6" t="s">
        <v>62</v>
      </c>
      <c r="K35" s="13" t="s">
        <v>50</v>
      </c>
      <c r="L35" s="6" t="s">
        <v>63</v>
      </c>
      <c r="N35" s="13" t="s">
        <v>43</v>
      </c>
      <c r="P35" s="13"/>
      <c r="Q35" s="6" t="s">
        <v>64</v>
      </c>
      <c r="R35" s="6"/>
      <c r="S35" s="6" t="s">
        <v>65</v>
      </c>
    </row>
    <row r="36" spans="2:19" ht="15" x14ac:dyDescent="0.25">
      <c r="J36" s="19">
        <v>600</v>
      </c>
      <c r="K36" s="13" t="s">
        <v>50</v>
      </c>
      <c r="L36" s="6" t="s">
        <v>79</v>
      </c>
      <c r="N36" s="13" t="s">
        <v>43</v>
      </c>
      <c r="Q36" s="19">
        <v>400</v>
      </c>
      <c r="R36" s="13" t="s">
        <v>50</v>
      </c>
      <c r="S36" s="15" t="s">
        <v>66</v>
      </c>
    </row>
    <row r="37" spans="2:19" ht="15" x14ac:dyDescent="0.25">
      <c r="J37" s="19">
        <v>600</v>
      </c>
      <c r="K37" s="20" t="s">
        <v>67</v>
      </c>
      <c r="L37" s="19">
        <v>400</v>
      </c>
      <c r="N37" s="13" t="s">
        <v>43</v>
      </c>
      <c r="Q37" s="6" t="s">
        <v>68</v>
      </c>
      <c r="R37" s="20" t="s">
        <v>67</v>
      </c>
      <c r="S37" s="6" t="s">
        <v>69</v>
      </c>
    </row>
    <row r="38" spans="2:19" ht="15" x14ac:dyDescent="0.25">
      <c r="L38" s="17">
        <v>200</v>
      </c>
      <c r="N38" s="13" t="s">
        <v>43</v>
      </c>
      <c r="Q38" s="21" t="s">
        <v>70</v>
      </c>
    </row>
    <row r="39" spans="2:19" ht="15" x14ac:dyDescent="0.25">
      <c r="L39" s="22">
        <f>200/0.005</f>
        <v>40000</v>
      </c>
      <c r="M39" t="s">
        <v>49</v>
      </c>
      <c r="N39" s="13" t="s">
        <v>43</v>
      </c>
      <c r="Q39" s="6" t="s">
        <v>71</v>
      </c>
    </row>
    <row r="40" spans="2:19" ht="15" x14ac:dyDescent="0.25">
      <c r="L40" s="22"/>
      <c r="N40" s="13"/>
      <c r="Q40" s="6"/>
    </row>
    <row r="41" spans="2:19" ht="15" hidden="1" x14ac:dyDescent="0.25">
      <c r="H41" s="24" t="s">
        <v>80</v>
      </c>
      <c r="J41" s="19">
        <v>600</v>
      </c>
      <c r="K41" s="13" t="s">
        <v>50</v>
      </c>
      <c r="L41" s="15" t="s">
        <v>81</v>
      </c>
      <c r="N41" s="13" t="s">
        <v>43</v>
      </c>
      <c r="Q41" s="19">
        <v>400</v>
      </c>
      <c r="R41" s="13" t="s">
        <v>50</v>
      </c>
      <c r="S41" s="15" t="s">
        <v>82</v>
      </c>
    </row>
    <row r="42" spans="2:19" ht="15" hidden="1" x14ac:dyDescent="0.25">
      <c r="J42" s="19">
        <v>600</v>
      </c>
      <c r="K42" s="13" t="s">
        <v>50</v>
      </c>
      <c r="L42" s="19">
        <f>40000*0.01</f>
        <v>400</v>
      </c>
      <c r="N42" s="13" t="s">
        <v>43</v>
      </c>
      <c r="Q42" s="19">
        <v>400</v>
      </c>
      <c r="R42" s="13" t="s">
        <v>50</v>
      </c>
      <c r="S42" s="19">
        <f>40000*0.015</f>
        <v>600</v>
      </c>
    </row>
    <row r="43" spans="2:19" ht="15" hidden="1" x14ac:dyDescent="0.25">
      <c r="L43" s="19">
        <f>J42+L42</f>
        <v>1000</v>
      </c>
      <c r="N43" s="13" t="s">
        <v>43</v>
      </c>
      <c r="Q43" s="19">
        <f>Q42+S42</f>
        <v>1000</v>
      </c>
    </row>
    <row r="45" spans="2:19" ht="15" x14ac:dyDescent="0.25">
      <c r="C45" t="s">
        <v>24</v>
      </c>
    </row>
    <row r="47" spans="2:19" ht="15" x14ac:dyDescent="0.25">
      <c r="J47" s="16" t="s">
        <v>74</v>
      </c>
      <c r="K47" s="3" t="s">
        <v>43</v>
      </c>
      <c r="L47" t="s">
        <v>25</v>
      </c>
    </row>
    <row r="49" spans="8:15" x14ac:dyDescent="0.3">
      <c r="J49" s="6" t="s">
        <v>71</v>
      </c>
      <c r="K49" s="3" t="s">
        <v>43</v>
      </c>
      <c r="L49" t="s">
        <v>76</v>
      </c>
    </row>
    <row r="50" spans="8:15" x14ac:dyDescent="0.3">
      <c r="K50" s="3" t="s">
        <v>43</v>
      </c>
      <c r="L50" t="s">
        <v>77</v>
      </c>
      <c r="M50" s="13" t="s">
        <v>75</v>
      </c>
      <c r="N50" t="s">
        <v>78</v>
      </c>
    </row>
    <row r="51" spans="8:15" x14ac:dyDescent="0.3">
      <c r="J51" s="6"/>
      <c r="K51" s="3" t="s">
        <v>43</v>
      </c>
      <c r="L51" s="14">
        <v>40000</v>
      </c>
      <c r="M51" s="13" t="s">
        <v>75</v>
      </c>
      <c r="N51" s="64">
        <v>0.05</v>
      </c>
      <c r="O51" s="64"/>
    </row>
    <row r="52" spans="8:15" x14ac:dyDescent="0.3">
      <c r="H52" s="23"/>
      <c r="I52" s="3"/>
      <c r="K52" s="3" t="s">
        <v>43</v>
      </c>
      <c r="L52" s="19">
        <f>L51*N51</f>
        <v>2000</v>
      </c>
    </row>
  </sheetData>
  <mergeCells count="1">
    <mergeCell ref="N51:O51"/>
  </mergeCells>
  <pageMargins left="0.25" right="0.25" top="0.75" bottom="0.75" header="0.3" footer="0.3"/>
  <pageSetup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workbookViewId="0">
      <selection sqref="A1:XFD2"/>
    </sheetView>
  </sheetViews>
  <sheetFormatPr defaultRowHeight="14.4" x14ac:dyDescent="0.3"/>
  <cols>
    <col min="3" max="3" width="7.33203125" customWidth="1"/>
    <col min="10" max="10" width="6.6640625" customWidth="1"/>
    <col min="11" max="11" width="4.88671875" customWidth="1"/>
    <col min="12" max="12" width="6.6640625" customWidth="1"/>
    <col min="13" max="13" width="4.109375" customWidth="1"/>
    <col min="14" max="14" width="6.6640625" customWidth="1"/>
  </cols>
  <sheetData>
    <row r="1" spans="1:14" ht="15.75" x14ac:dyDescent="0.25">
      <c r="A1" s="1" t="s">
        <v>146</v>
      </c>
    </row>
    <row r="2" spans="1:14" s="1" customFormat="1" ht="15.75" x14ac:dyDescent="0.25"/>
    <row r="3" spans="1:14" s="1" customFormat="1" ht="15.75" x14ac:dyDescent="0.25">
      <c r="A3" s="1" t="s">
        <v>1</v>
      </c>
    </row>
    <row r="5" spans="1:14" ht="15" x14ac:dyDescent="0.25">
      <c r="A5" t="s">
        <v>5</v>
      </c>
      <c r="B5" t="s">
        <v>83</v>
      </c>
    </row>
    <row r="7" spans="1:14" ht="15" x14ac:dyDescent="0.25">
      <c r="C7" t="s">
        <v>28</v>
      </c>
      <c r="D7" t="s">
        <v>26</v>
      </c>
      <c r="G7" t="s">
        <v>27</v>
      </c>
    </row>
    <row r="8" spans="1:14" ht="14.4" customHeight="1" x14ac:dyDescent="0.3">
      <c r="B8" s="68" t="s">
        <v>84</v>
      </c>
      <c r="C8" s="68"/>
      <c r="D8" s="68"/>
      <c r="E8" s="68"/>
      <c r="F8" s="68"/>
      <c r="G8" s="68"/>
      <c r="H8" s="68"/>
      <c r="I8" s="66" t="s">
        <v>43</v>
      </c>
      <c r="J8" s="45" t="s">
        <v>85</v>
      </c>
      <c r="K8" s="45"/>
      <c r="L8" s="46"/>
    </row>
    <row r="9" spans="1:14" ht="14.4" customHeight="1" x14ac:dyDescent="0.3">
      <c r="B9" s="68"/>
      <c r="C9" s="68"/>
      <c r="D9" s="68"/>
      <c r="E9" s="68"/>
      <c r="F9" s="68"/>
      <c r="G9" s="68"/>
      <c r="H9" s="68"/>
      <c r="I9" s="66"/>
      <c r="J9" s="44" t="s">
        <v>86</v>
      </c>
      <c r="K9" s="44"/>
    </row>
    <row r="10" spans="1:14" ht="14.4" customHeight="1" x14ac:dyDescent="0.3">
      <c r="B10" s="27"/>
      <c r="C10" s="27"/>
      <c r="D10" s="27"/>
      <c r="E10" s="27"/>
      <c r="F10" s="27"/>
      <c r="G10" s="27"/>
      <c r="H10" s="27"/>
      <c r="I10" s="28"/>
      <c r="J10" s="29"/>
      <c r="K10" s="29"/>
    </row>
    <row r="11" spans="1:14" ht="14.4" customHeight="1" x14ac:dyDescent="0.3">
      <c r="B11" s="27"/>
      <c r="C11" s="27"/>
      <c r="D11" s="27"/>
      <c r="E11" s="27"/>
      <c r="F11" s="27"/>
      <c r="G11" s="27"/>
      <c r="H11" s="27"/>
      <c r="I11" s="66" t="s">
        <v>43</v>
      </c>
      <c r="J11" s="26">
        <v>12</v>
      </c>
      <c r="K11" s="66" t="s">
        <v>43</v>
      </c>
      <c r="L11" s="26">
        <f>J11/4</f>
        <v>3</v>
      </c>
      <c r="M11" s="66" t="s">
        <v>43</v>
      </c>
      <c r="N11" s="67">
        <f>3/5</f>
        <v>0.6</v>
      </c>
    </row>
    <row r="12" spans="1:14" ht="14.4" customHeight="1" x14ac:dyDescent="0.3">
      <c r="B12" s="27"/>
      <c r="C12" s="27"/>
      <c r="D12" s="27"/>
      <c r="E12" s="27"/>
      <c r="F12" s="27"/>
      <c r="G12" s="27"/>
      <c r="H12" s="27"/>
      <c r="I12" s="66"/>
      <c r="J12" s="29">
        <v>20</v>
      </c>
      <c r="K12" s="66"/>
      <c r="L12" s="6">
        <f>J12/4</f>
        <v>5</v>
      </c>
      <c r="M12" s="66"/>
      <c r="N12" s="67"/>
    </row>
    <row r="14" spans="1:14" ht="15.6" x14ac:dyDescent="0.3">
      <c r="C14" t="s">
        <v>29</v>
      </c>
      <c r="F14" t="s">
        <v>30</v>
      </c>
    </row>
    <row r="16" spans="1:14" x14ac:dyDescent="0.3">
      <c r="B16" s="65" t="s">
        <v>93</v>
      </c>
      <c r="C16" s="65"/>
      <c r="D16" s="65"/>
      <c r="E16" s="65"/>
      <c r="F16" s="65"/>
      <c r="G16" s="65"/>
      <c r="H16" s="65"/>
      <c r="I16" s="28" t="s">
        <v>43</v>
      </c>
      <c r="J16" s="6">
        <v>0.6</v>
      </c>
      <c r="K16" s="13" t="s">
        <v>75</v>
      </c>
      <c r="L16" s="6">
        <v>0.9</v>
      </c>
    </row>
    <row r="17" spans="9:10" x14ac:dyDescent="0.3">
      <c r="I17" s="28" t="s">
        <v>43</v>
      </c>
      <c r="J17" s="6">
        <f>J16*L16</f>
        <v>0.54</v>
      </c>
    </row>
  </sheetData>
  <mergeCells count="7">
    <mergeCell ref="B16:H16"/>
    <mergeCell ref="M11:M12"/>
    <mergeCell ref="N11:N12"/>
    <mergeCell ref="B8:H9"/>
    <mergeCell ref="I8:I9"/>
    <mergeCell ref="I11:I12"/>
    <mergeCell ref="K11:K12"/>
  </mergeCells>
  <pageMargins left="0.25" right="0.25" top="0.75" bottom="0.75" header="0.3" footer="0.3"/>
  <pageSetup scale="9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sqref="A1:XFD2"/>
    </sheetView>
  </sheetViews>
  <sheetFormatPr defaultRowHeight="14.4" x14ac:dyDescent="0.3"/>
  <cols>
    <col min="3" max="3" width="12" customWidth="1"/>
    <col min="4" max="4" width="11.44140625" style="6" customWidth="1"/>
    <col min="5" max="5" width="11.88671875" customWidth="1"/>
    <col min="10" max="10" width="10.6640625" customWidth="1"/>
  </cols>
  <sheetData>
    <row r="1" spans="1:5" ht="15.75" x14ac:dyDescent="0.25">
      <c r="A1" s="1" t="s">
        <v>146</v>
      </c>
      <c r="D1"/>
    </row>
    <row r="2" spans="1:5" s="1" customFormat="1" ht="15.75" x14ac:dyDescent="0.25"/>
    <row r="3" spans="1:5" s="1" customFormat="1" ht="15.75" x14ac:dyDescent="0.25">
      <c r="A3" s="1" t="s">
        <v>1</v>
      </c>
      <c r="D3" s="5"/>
    </row>
    <row r="5" spans="1:5" ht="15" x14ac:dyDescent="0.25">
      <c r="A5" t="s">
        <v>4</v>
      </c>
      <c r="B5" t="s">
        <v>14</v>
      </c>
    </row>
    <row r="7" spans="1:5" ht="30" x14ac:dyDescent="0.25">
      <c r="C7" s="33" t="s">
        <v>92</v>
      </c>
      <c r="D7" s="33" t="s">
        <v>31</v>
      </c>
      <c r="E7" s="34" t="s">
        <v>91</v>
      </c>
    </row>
    <row r="8" spans="1:5" ht="43.2" x14ac:dyDescent="0.3">
      <c r="C8" s="4" t="s">
        <v>87</v>
      </c>
      <c r="D8" s="31" t="s">
        <v>97</v>
      </c>
      <c r="E8" s="7" t="s">
        <v>88</v>
      </c>
    </row>
    <row r="9" spans="1:5" x14ac:dyDescent="0.3">
      <c r="C9" s="6">
        <v>0</v>
      </c>
      <c r="D9" s="8">
        <v>0.05</v>
      </c>
      <c r="E9" s="9">
        <f>C9*D9</f>
        <v>0</v>
      </c>
    </row>
    <row r="10" spans="1:5" x14ac:dyDescent="0.3">
      <c r="C10" s="6">
        <v>1</v>
      </c>
      <c r="D10" s="8">
        <v>0.15</v>
      </c>
      <c r="E10" s="9">
        <f t="shared" ref="E10:E14" si="0">C10*D10</f>
        <v>0.15</v>
      </c>
    </row>
    <row r="11" spans="1:5" x14ac:dyDescent="0.3">
      <c r="C11" s="6">
        <v>2</v>
      </c>
      <c r="D11" s="8">
        <v>0.2</v>
      </c>
      <c r="E11" s="9">
        <f t="shared" si="0"/>
        <v>0.4</v>
      </c>
    </row>
    <row r="12" spans="1:5" x14ac:dyDescent="0.3">
      <c r="C12" s="6">
        <v>3</v>
      </c>
      <c r="D12" s="8">
        <v>0.25</v>
      </c>
      <c r="E12" s="9">
        <f t="shared" si="0"/>
        <v>0.75</v>
      </c>
    </row>
    <row r="13" spans="1:5" x14ac:dyDescent="0.3">
      <c r="C13" s="6">
        <v>4</v>
      </c>
      <c r="D13" s="8">
        <v>0.2</v>
      </c>
      <c r="E13" s="9">
        <f t="shared" si="0"/>
        <v>0.8</v>
      </c>
    </row>
    <row r="14" spans="1:5" x14ac:dyDescent="0.3">
      <c r="C14" s="6">
        <v>5</v>
      </c>
      <c r="D14" s="8">
        <v>0.15</v>
      </c>
      <c r="E14" s="9">
        <f t="shared" si="0"/>
        <v>0.75</v>
      </c>
    </row>
    <row r="15" spans="1:5" x14ac:dyDescent="0.3">
      <c r="E15" s="9"/>
    </row>
    <row r="16" spans="1:5" ht="15.6" x14ac:dyDescent="0.3">
      <c r="C16" s="32" t="s">
        <v>89</v>
      </c>
      <c r="D16" s="8">
        <f>SUM(D9:D15)</f>
        <v>1</v>
      </c>
      <c r="E16" s="9"/>
    </row>
    <row r="17" spans="2:5" ht="15.6" x14ac:dyDescent="0.3">
      <c r="C17" s="32" t="s">
        <v>90</v>
      </c>
      <c r="E17" s="9">
        <f>SUM(E9:E15)</f>
        <v>2.85</v>
      </c>
    </row>
    <row r="18" spans="2:5" x14ac:dyDescent="0.3">
      <c r="C18" s="32"/>
      <c r="D18" s="25"/>
      <c r="E18" s="9"/>
    </row>
    <row r="19" spans="2:5" ht="15.6" x14ac:dyDescent="0.3">
      <c r="C19" s="36" t="s">
        <v>95</v>
      </c>
      <c r="D19" s="37" t="s">
        <v>94</v>
      </c>
      <c r="E19" s="9"/>
    </row>
    <row r="20" spans="2:5" x14ac:dyDescent="0.3">
      <c r="B20" s="15" t="s">
        <v>96</v>
      </c>
      <c r="D20" s="30"/>
      <c r="E20" s="13"/>
    </row>
  </sheetData>
  <pageMargins left="0.7" right="0.7" top="0.75" bottom="0.75" header="0.3" footer="0.3"/>
  <pageSetup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workbookViewId="0">
      <selection sqref="A1:XFD2"/>
    </sheetView>
  </sheetViews>
  <sheetFormatPr defaultRowHeight="14.4" x14ac:dyDescent="0.3"/>
  <cols>
    <col min="4" max="4" width="7.44140625" customWidth="1"/>
    <col min="5" max="5" width="2.5546875" customWidth="1"/>
    <col min="6" max="6" width="2.6640625" customWidth="1"/>
    <col min="12" max="12" width="4.5546875" customWidth="1"/>
  </cols>
  <sheetData>
    <row r="1" spans="1:8" ht="15.75" x14ac:dyDescent="0.25">
      <c r="A1" s="1" t="s">
        <v>146</v>
      </c>
    </row>
    <row r="2" spans="1:8" s="1" customFormat="1" ht="15.75" x14ac:dyDescent="0.25"/>
    <row r="3" spans="1:8" s="1" customFormat="1" ht="15.75" x14ac:dyDescent="0.25">
      <c r="A3" s="1" t="s">
        <v>1</v>
      </c>
    </row>
    <row r="5" spans="1:8" ht="16.2" x14ac:dyDescent="0.3">
      <c r="A5" t="s">
        <v>3</v>
      </c>
      <c r="C5" s="10" t="s">
        <v>32</v>
      </c>
      <c r="D5" s="10"/>
      <c r="E5" s="10"/>
      <c r="G5" s="11" t="s">
        <v>34</v>
      </c>
      <c r="H5" s="3" t="s">
        <v>98</v>
      </c>
    </row>
    <row r="6" spans="1:8" ht="16.2" x14ac:dyDescent="0.3">
      <c r="C6" s="10" t="s">
        <v>33</v>
      </c>
      <c r="D6" s="10"/>
      <c r="E6" s="10"/>
      <c r="G6" s="11" t="s">
        <v>35</v>
      </c>
      <c r="H6" s="3" t="s">
        <v>99</v>
      </c>
    </row>
    <row r="7" spans="1:8" ht="15" x14ac:dyDescent="0.25">
      <c r="C7" s="10" t="s">
        <v>39</v>
      </c>
      <c r="D7" s="10"/>
      <c r="E7" s="10"/>
      <c r="F7" s="11"/>
    </row>
    <row r="8" spans="1:8" ht="17.25" x14ac:dyDescent="0.25">
      <c r="C8" s="10" t="s">
        <v>36</v>
      </c>
      <c r="E8" t="s">
        <v>37</v>
      </c>
      <c r="F8" s="12" t="s">
        <v>38</v>
      </c>
    </row>
    <row r="9" spans="1:8" ht="15.6" x14ac:dyDescent="0.3">
      <c r="C9" s="10" t="s">
        <v>101</v>
      </c>
      <c r="F9" s="12"/>
      <c r="H9" s="42" t="s">
        <v>102</v>
      </c>
    </row>
    <row r="10" spans="1:8" ht="15.75" x14ac:dyDescent="0.25">
      <c r="C10" s="10" t="s">
        <v>110</v>
      </c>
      <c r="F10" s="12"/>
      <c r="H10" s="42" t="s">
        <v>111</v>
      </c>
    </row>
    <row r="12" spans="1:8" ht="15" x14ac:dyDescent="0.25">
      <c r="B12" t="s">
        <v>16</v>
      </c>
    </row>
    <row r="14" spans="1:8" ht="17.25" x14ac:dyDescent="0.25">
      <c r="C14" s="35" t="s">
        <v>112</v>
      </c>
      <c r="D14" s="13" t="s">
        <v>43</v>
      </c>
      <c r="E14" t="s">
        <v>104</v>
      </c>
      <c r="H14" s="12" t="s">
        <v>105</v>
      </c>
    </row>
    <row r="15" spans="1:8" x14ac:dyDescent="0.3">
      <c r="C15" s="35" t="s">
        <v>113</v>
      </c>
      <c r="D15" s="13" t="s">
        <v>43</v>
      </c>
      <c r="E15" t="s">
        <v>106</v>
      </c>
    </row>
    <row r="16" spans="1:8" x14ac:dyDescent="0.3">
      <c r="C16" s="68" t="s">
        <v>100</v>
      </c>
      <c r="D16" s="66" t="s">
        <v>43</v>
      </c>
      <c r="E16" s="43" t="s">
        <v>114</v>
      </c>
    </row>
    <row r="17" spans="2:13" x14ac:dyDescent="0.3">
      <c r="C17" s="68"/>
      <c r="D17" s="66"/>
      <c r="F17" s="35" t="s">
        <v>103</v>
      </c>
    </row>
    <row r="18" spans="2:13" x14ac:dyDescent="0.3">
      <c r="C18" s="68"/>
      <c r="D18" s="66" t="s">
        <v>43</v>
      </c>
      <c r="E18" s="43" t="s">
        <v>107</v>
      </c>
    </row>
    <row r="19" spans="2:13" x14ac:dyDescent="0.3">
      <c r="C19" s="68"/>
      <c r="D19" s="66"/>
      <c r="F19">
        <v>25</v>
      </c>
    </row>
    <row r="20" spans="2:13" x14ac:dyDescent="0.3">
      <c r="D20" s="13" t="s">
        <v>43</v>
      </c>
      <c r="E20" s="51">
        <f>(475-450)/25</f>
        <v>1</v>
      </c>
      <c r="F20" t="s">
        <v>123</v>
      </c>
    </row>
    <row r="21" spans="2:13" x14ac:dyDescent="0.3">
      <c r="D21" s="13"/>
      <c r="E21" s="41"/>
    </row>
    <row r="22" spans="2:13" x14ac:dyDescent="0.3">
      <c r="C22" s="16" t="s">
        <v>108</v>
      </c>
      <c r="D22" s="47" t="s">
        <v>115</v>
      </c>
      <c r="F22" s="38" t="s">
        <v>43</v>
      </c>
      <c r="G22" s="38" t="s">
        <v>109</v>
      </c>
    </row>
    <row r="23" spans="2:13" x14ac:dyDescent="0.3">
      <c r="C23" s="16"/>
      <c r="D23" s="15"/>
      <c r="F23" s="38" t="s">
        <v>43</v>
      </c>
      <c r="G23" s="38">
        <v>0.84133999999999998</v>
      </c>
    </row>
    <row r="25" spans="2:13" ht="16.2" x14ac:dyDescent="0.3">
      <c r="B25" t="s">
        <v>15</v>
      </c>
    </row>
    <row r="27" spans="2:13" ht="16.2" x14ac:dyDescent="0.3">
      <c r="C27" t="s">
        <v>116</v>
      </c>
      <c r="E27" s="13" t="s">
        <v>43</v>
      </c>
      <c r="F27" t="s">
        <v>117</v>
      </c>
    </row>
    <row r="28" spans="2:13" x14ac:dyDescent="0.3">
      <c r="C28" s="69" t="s">
        <v>116</v>
      </c>
      <c r="D28" s="69"/>
      <c r="E28" s="66" t="s">
        <v>43</v>
      </c>
      <c r="F28" s="68" t="s">
        <v>118</v>
      </c>
      <c r="G28" s="43" t="s">
        <v>119</v>
      </c>
      <c r="H28" s="68" t="s">
        <v>120</v>
      </c>
      <c r="I28" s="49" t="s">
        <v>114</v>
      </c>
      <c r="J28" s="68" t="s">
        <v>120</v>
      </c>
      <c r="K28" s="43" t="s">
        <v>122</v>
      </c>
      <c r="L28" s="69" t="s">
        <v>121</v>
      </c>
    </row>
    <row r="29" spans="2:13" x14ac:dyDescent="0.3">
      <c r="C29" s="69"/>
      <c r="D29" s="69"/>
      <c r="E29" s="66"/>
      <c r="F29" s="68"/>
      <c r="G29" s="38">
        <v>25</v>
      </c>
      <c r="H29" s="68"/>
      <c r="I29" s="38" t="s">
        <v>103</v>
      </c>
      <c r="J29" s="68"/>
      <c r="K29" s="38">
        <v>25</v>
      </c>
      <c r="L29" s="69"/>
    </row>
    <row r="30" spans="2:13" x14ac:dyDescent="0.3">
      <c r="E30" s="39" t="s">
        <v>43</v>
      </c>
      <c r="F30" s="48" t="s">
        <v>118</v>
      </c>
      <c r="G30" s="38">
        <f>(460-450)/25</f>
        <v>0.4</v>
      </c>
      <c r="H30" s="38" t="s">
        <v>120</v>
      </c>
      <c r="I30" s="38" t="s">
        <v>100</v>
      </c>
      <c r="J30" s="38" t="s">
        <v>120</v>
      </c>
      <c r="K30" s="38">
        <f>(470-450)/25</f>
        <v>0.8</v>
      </c>
      <c r="L30" s="15" t="s">
        <v>121</v>
      </c>
    </row>
    <row r="31" spans="2:13" x14ac:dyDescent="0.3">
      <c r="E31" s="39"/>
      <c r="F31" s="48"/>
      <c r="G31" s="38"/>
      <c r="H31" s="38"/>
      <c r="I31" s="38"/>
      <c r="J31" s="38"/>
      <c r="K31" s="38"/>
      <c r="L31" s="15"/>
    </row>
    <row r="32" spans="2:13" x14ac:dyDescent="0.3">
      <c r="E32" s="50"/>
      <c r="F32" s="48" t="s">
        <v>118</v>
      </c>
      <c r="I32" s="38" t="s">
        <v>100</v>
      </c>
      <c r="J32" s="38" t="s">
        <v>120</v>
      </c>
      <c r="K32" s="38">
        <f>(470-450)/25</f>
        <v>0.8</v>
      </c>
      <c r="L32" s="15" t="s">
        <v>124</v>
      </c>
      <c r="M32">
        <v>0.78813999999999995</v>
      </c>
    </row>
    <row r="33" spans="5:13" x14ac:dyDescent="0.3">
      <c r="F33" s="48" t="s">
        <v>118</v>
      </c>
      <c r="G33" s="38">
        <f>(460-450)/25</f>
        <v>0.4</v>
      </c>
      <c r="H33" s="38" t="s">
        <v>120</v>
      </c>
      <c r="I33" s="38" t="s">
        <v>100</v>
      </c>
      <c r="J33" s="15" t="s">
        <v>121</v>
      </c>
      <c r="L33" s="13" t="s">
        <v>43</v>
      </c>
      <c r="M33">
        <v>0.65542</v>
      </c>
    </row>
    <row r="35" spans="5:13" x14ac:dyDescent="0.3">
      <c r="E35" s="39"/>
      <c r="L35" s="38" t="s">
        <v>43</v>
      </c>
      <c r="M35">
        <f>M32-M33</f>
        <v>0.13271999999999995</v>
      </c>
    </row>
  </sheetData>
  <mergeCells count="10">
    <mergeCell ref="C18:C19"/>
    <mergeCell ref="D18:D19"/>
    <mergeCell ref="C16:C17"/>
    <mergeCell ref="D16:D17"/>
    <mergeCell ref="C28:D29"/>
    <mergeCell ref="L28:L29"/>
    <mergeCell ref="E28:E29"/>
    <mergeCell ref="F28:F29"/>
    <mergeCell ref="H28:H29"/>
    <mergeCell ref="J28:J29"/>
  </mergeCells>
  <pageMargins left="0.7" right="0.7" top="0.75" bottom="0.75" header="0.3" footer="0.3"/>
  <pageSetup scale="9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workbookViewId="0">
      <selection activeCell="Q20" sqref="Q20"/>
    </sheetView>
  </sheetViews>
  <sheetFormatPr defaultRowHeight="14.4" x14ac:dyDescent="0.3"/>
  <cols>
    <col min="4" max="4" width="13.44140625" customWidth="1"/>
    <col min="5" max="5" width="3.33203125" customWidth="1"/>
    <col min="6" max="6" width="4.5546875" customWidth="1"/>
    <col min="7" max="7" width="11.6640625" customWidth="1"/>
    <col min="8" max="8" width="6" customWidth="1"/>
    <col min="9" max="9" width="10.33203125" customWidth="1"/>
    <col min="10" max="10" width="3.6640625" customWidth="1"/>
    <col min="11" max="11" width="16.6640625" customWidth="1"/>
    <col min="12" max="12" width="5" customWidth="1"/>
    <col min="13" max="13" width="12.88671875" customWidth="1"/>
  </cols>
  <sheetData>
    <row r="1" spans="1:7" ht="15.75" x14ac:dyDescent="0.25">
      <c r="A1" s="1" t="s">
        <v>146</v>
      </c>
    </row>
    <row r="2" spans="1:7" s="1" customFormat="1" ht="15.75" x14ac:dyDescent="0.25"/>
    <row r="3" spans="1:7" s="1" customFormat="1" ht="15.6" x14ac:dyDescent="0.3">
      <c r="A3" s="1" t="s">
        <v>1</v>
      </c>
    </row>
    <row r="5" spans="1:7" x14ac:dyDescent="0.3">
      <c r="A5" t="s">
        <v>2</v>
      </c>
      <c r="C5" s="10" t="s">
        <v>41</v>
      </c>
    </row>
    <row r="6" spans="1:7" x14ac:dyDescent="0.3">
      <c r="C6" s="10" t="s">
        <v>42</v>
      </c>
      <c r="E6" s="13" t="s">
        <v>43</v>
      </c>
      <c r="G6" t="s">
        <v>44</v>
      </c>
    </row>
    <row r="7" spans="1:7" x14ac:dyDescent="0.3">
      <c r="C7" s="10" t="s">
        <v>45</v>
      </c>
      <c r="E7" s="13"/>
    </row>
    <row r="8" spans="1:7" x14ac:dyDescent="0.3">
      <c r="C8" s="10" t="s">
        <v>46</v>
      </c>
      <c r="E8" s="13"/>
    </row>
    <row r="10" spans="1:7" ht="15" x14ac:dyDescent="0.25">
      <c r="B10" t="s">
        <v>141</v>
      </c>
    </row>
    <row r="11" spans="1:7" ht="15" x14ac:dyDescent="0.25">
      <c r="B11" s="60" t="s">
        <v>142</v>
      </c>
    </row>
    <row r="13" spans="1:7" ht="15" x14ac:dyDescent="0.25">
      <c r="C13" s="38"/>
      <c r="D13" s="38"/>
      <c r="E13" s="38" t="s">
        <v>71</v>
      </c>
      <c r="F13" s="40" t="s">
        <v>43</v>
      </c>
      <c r="G13" s="15" t="s">
        <v>127</v>
      </c>
    </row>
    <row r="15" spans="1:7" ht="17.25" x14ac:dyDescent="0.25">
      <c r="C15" t="s">
        <v>125</v>
      </c>
      <c r="E15" s="13" t="s">
        <v>43</v>
      </c>
      <c r="F15" t="s">
        <v>126</v>
      </c>
    </row>
    <row r="16" spans="1:7" ht="15" x14ac:dyDescent="0.25">
      <c r="E16" s="13" t="s">
        <v>43</v>
      </c>
      <c r="F16" s="9">
        <v>0.9</v>
      </c>
    </row>
    <row r="17" spans="3:12" ht="15" x14ac:dyDescent="0.25">
      <c r="E17" s="13"/>
      <c r="F17" s="9"/>
    </row>
    <row r="18" spans="3:12" ht="15" x14ac:dyDescent="0.25">
      <c r="C18" t="s">
        <v>129</v>
      </c>
      <c r="D18" s="52"/>
      <c r="E18" s="13"/>
      <c r="F18" s="53"/>
      <c r="G18" s="38"/>
      <c r="H18" s="40"/>
      <c r="I18" s="54"/>
      <c r="J18" s="40"/>
      <c r="K18" s="38"/>
      <c r="L18" s="53"/>
    </row>
    <row r="19" spans="3:12" ht="15" x14ac:dyDescent="0.25">
      <c r="C19" s="52"/>
      <c r="D19" s="16" t="s">
        <v>128</v>
      </c>
      <c r="E19" s="13" t="s">
        <v>43</v>
      </c>
      <c r="F19" s="55">
        <v>0.05</v>
      </c>
      <c r="G19" s="38"/>
      <c r="H19" s="40"/>
      <c r="I19" s="38"/>
      <c r="J19" s="40"/>
      <c r="K19" s="38"/>
      <c r="L19" s="53"/>
    </row>
    <row r="20" spans="3:12" ht="15" x14ac:dyDescent="0.25">
      <c r="C20" s="52"/>
      <c r="D20" s="16"/>
      <c r="E20" s="13"/>
      <c r="F20" s="55"/>
      <c r="G20" s="38"/>
      <c r="H20" s="40"/>
      <c r="I20" s="38"/>
      <c r="J20" s="40"/>
      <c r="K20" s="38"/>
      <c r="L20" s="53"/>
    </row>
    <row r="21" spans="3:12" ht="15" x14ac:dyDescent="0.25">
      <c r="C21" s="52" t="s">
        <v>130</v>
      </c>
      <c r="D21" s="16" t="s">
        <v>131</v>
      </c>
      <c r="E21" s="13" t="s">
        <v>43</v>
      </c>
      <c r="F21" s="55">
        <v>0.95</v>
      </c>
      <c r="G21" s="38"/>
      <c r="H21" s="40"/>
      <c r="I21" s="38"/>
      <c r="J21" s="40"/>
      <c r="K21" s="38"/>
      <c r="L21" s="53"/>
    </row>
    <row r="22" spans="3:12" ht="15" x14ac:dyDescent="0.25">
      <c r="D22" s="11" t="s">
        <v>144</v>
      </c>
      <c r="E22" s="50"/>
      <c r="F22" s="55">
        <v>0.95</v>
      </c>
      <c r="G22" s="38" t="s">
        <v>43</v>
      </c>
      <c r="H22" s="15" t="s">
        <v>145</v>
      </c>
      <c r="I22" s="38"/>
      <c r="J22" s="15"/>
      <c r="K22" s="15"/>
    </row>
    <row r="23" spans="3:12" x14ac:dyDescent="0.3">
      <c r="D23" s="16" t="s">
        <v>143</v>
      </c>
      <c r="E23" s="50"/>
      <c r="F23" s="61" t="s">
        <v>100</v>
      </c>
      <c r="G23" s="38" t="s">
        <v>43</v>
      </c>
      <c r="H23" s="38">
        <v>1.645</v>
      </c>
      <c r="I23" s="38"/>
      <c r="J23" s="40"/>
      <c r="K23" s="38"/>
      <c r="L23" s="53"/>
    </row>
    <row r="24" spans="3:12" x14ac:dyDescent="0.3">
      <c r="D24" s="16"/>
      <c r="E24" s="50"/>
      <c r="F24" s="55"/>
      <c r="G24" s="38"/>
      <c r="H24" s="40"/>
      <c r="I24" s="38"/>
      <c r="J24" s="40"/>
      <c r="K24" s="38"/>
      <c r="L24" s="53"/>
    </row>
    <row r="25" spans="3:12" x14ac:dyDescent="0.3">
      <c r="C25" s="53" t="s">
        <v>132</v>
      </c>
      <c r="D25" s="16"/>
      <c r="E25" s="13"/>
      <c r="F25" s="55"/>
      <c r="G25" s="38"/>
      <c r="H25" s="40"/>
      <c r="I25" s="38"/>
      <c r="J25" s="40"/>
      <c r="K25" s="38"/>
      <c r="L25" s="53"/>
    </row>
    <row r="26" spans="3:12" x14ac:dyDescent="0.3">
      <c r="C26" s="70" t="s">
        <v>100</v>
      </c>
      <c r="D26" s="70"/>
      <c r="E26" s="66" t="s">
        <v>43</v>
      </c>
      <c r="F26" s="49" t="s">
        <v>114</v>
      </c>
      <c r="G26" s="38"/>
      <c r="H26" s="40"/>
      <c r="I26" s="70" t="s">
        <v>100</v>
      </c>
      <c r="J26" s="66" t="s">
        <v>43</v>
      </c>
      <c r="K26" s="58" t="s">
        <v>139</v>
      </c>
      <c r="L26" s="38"/>
    </row>
    <row r="27" spans="3:12" x14ac:dyDescent="0.3">
      <c r="C27" s="70"/>
      <c r="D27" s="70"/>
      <c r="E27" s="66"/>
      <c r="F27" s="38" t="s">
        <v>103</v>
      </c>
      <c r="G27" s="38"/>
      <c r="H27" s="40"/>
      <c r="I27" s="70"/>
      <c r="J27" s="66"/>
      <c r="K27" s="15" t="s">
        <v>140</v>
      </c>
      <c r="L27" s="38"/>
    </row>
    <row r="28" spans="3:12" x14ac:dyDescent="0.3">
      <c r="C28" s="52"/>
      <c r="D28" s="57" t="s">
        <v>136</v>
      </c>
      <c r="E28" s="13"/>
      <c r="F28" s="55"/>
      <c r="G28" s="38"/>
      <c r="H28" s="40"/>
      <c r="I28" s="57" t="s">
        <v>138</v>
      </c>
      <c r="J28" s="40"/>
      <c r="K28" s="38"/>
      <c r="L28" s="53"/>
    </row>
    <row r="29" spans="3:12" x14ac:dyDescent="0.3">
      <c r="C29" s="52"/>
      <c r="D29" s="70">
        <v>-1.645</v>
      </c>
      <c r="E29" s="66" t="s">
        <v>43</v>
      </c>
      <c r="F29" s="71" t="s">
        <v>133</v>
      </c>
      <c r="G29" s="71"/>
      <c r="H29" s="40"/>
      <c r="I29" s="70">
        <v>1.645</v>
      </c>
      <c r="J29" s="66" t="s">
        <v>43</v>
      </c>
      <c r="K29" s="62" t="s">
        <v>135</v>
      </c>
      <c r="L29" s="53"/>
    </row>
    <row r="30" spans="3:12" x14ac:dyDescent="0.3">
      <c r="C30" s="52"/>
      <c r="D30" s="70"/>
      <c r="E30" s="66"/>
      <c r="F30" s="72" t="s">
        <v>103</v>
      </c>
      <c r="G30" s="72"/>
      <c r="H30" s="40"/>
      <c r="I30" s="70"/>
      <c r="J30" s="66"/>
      <c r="K30" s="63" t="s">
        <v>103</v>
      </c>
      <c r="L30" s="53"/>
    </row>
    <row r="31" spans="3:12" x14ac:dyDescent="0.3">
      <c r="C31" s="52"/>
      <c r="D31" s="56" t="s">
        <v>137</v>
      </c>
      <c r="E31" s="39" t="s">
        <v>43</v>
      </c>
      <c r="F31" s="68">
        <f>454000-457000</f>
        <v>-3000</v>
      </c>
      <c r="G31" s="68"/>
      <c r="H31" s="40"/>
      <c r="I31" s="52" t="s">
        <v>134</v>
      </c>
      <c r="J31" s="39" t="s">
        <v>43</v>
      </c>
      <c r="K31" s="40">
        <f>460000-457000</f>
        <v>3000</v>
      </c>
      <c r="L31" s="48"/>
    </row>
    <row r="32" spans="3:12" x14ac:dyDescent="0.3">
      <c r="D32" s="16" t="s">
        <v>103</v>
      </c>
      <c r="E32" s="39" t="s">
        <v>43</v>
      </c>
      <c r="F32" s="65">
        <f>-3000/-1.645</f>
        <v>1823.70820668693</v>
      </c>
      <c r="G32" s="65"/>
      <c r="H32" s="40"/>
      <c r="I32" s="16" t="s">
        <v>103</v>
      </c>
      <c r="J32" s="39" t="s">
        <v>43</v>
      </c>
      <c r="K32" s="38">
        <f>3000/1.645</f>
        <v>1823.70820668693</v>
      </c>
      <c r="L32" s="59"/>
    </row>
    <row r="33" spans="7:7" x14ac:dyDescent="0.3">
      <c r="G33" s="38"/>
    </row>
    <row r="34" spans="7:7" x14ac:dyDescent="0.3">
      <c r="G34" s="38"/>
    </row>
    <row r="39" spans="7:7" x14ac:dyDescent="0.3">
      <c r="G39" t="s">
        <v>40</v>
      </c>
    </row>
  </sheetData>
  <mergeCells count="12">
    <mergeCell ref="F31:G31"/>
    <mergeCell ref="F32:G32"/>
    <mergeCell ref="I29:I30"/>
    <mergeCell ref="J29:J30"/>
    <mergeCell ref="E29:E30"/>
    <mergeCell ref="J26:J27"/>
    <mergeCell ref="I26:I27"/>
    <mergeCell ref="D29:D30"/>
    <mergeCell ref="F29:G29"/>
    <mergeCell ref="F30:G30"/>
    <mergeCell ref="C26:D27"/>
    <mergeCell ref="E26:E27"/>
  </mergeCells>
  <pageMargins left="0.25" right="0.25" top="0.75" bottom="0.75" header="0.3" footer="0.3"/>
  <pageSetup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Ch1 1-25</vt:lpstr>
      <vt:lpstr>Ch2 2-19</vt:lpstr>
      <vt:lpstr>Ch2 2-30</vt:lpstr>
      <vt:lpstr>Ch2 2-37</vt:lpstr>
      <vt:lpstr>Ch2 2-40</vt:lpstr>
      <vt:lpstr>'Ch1 1-25'!Print_Area</vt:lpstr>
      <vt:lpstr>'Ch2 2-19'!Print_Area</vt:lpstr>
      <vt:lpstr>'Ch2 2-30'!Print_Area</vt:lpstr>
      <vt:lpstr>'Ch2 2-37'!Print_Area</vt:lpstr>
      <vt:lpstr>'Ch2 2-40'!Print_Area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</dc:creator>
  <cp:lastModifiedBy>Carrie L Santoro</cp:lastModifiedBy>
  <cp:lastPrinted>2014-09-09T00:15:40Z</cp:lastPrinted>
  <dcterms:created xsi:type="dcterms:W3CDTF">2014-09-07T22:03:21Z</dcterms:created>
  <dcterms:modified xsi:type="dcterms:W3CDTF">2016-02-01T17:34:06Z</dcterms:modified>
</cp:coreProperties>
</file>