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317"/>
  <workbookPr autoCompressPictures="0"/>
  <bookViews>
    <workbookView xWindow="12540" yWindow="0" windowWidth="15280" windowHeight="17540"/>
  </bookViews>
  <sheets>
    <sheet name="problème 1" sheetId="1" r:id="rId1"/>
    <sheet name="problème 2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1" l="1"/>
  <c r="Q5" i="1"/>
  <c r="T3" i="1"/>
  <c r="E4" i="1"/>
  <c r="F4" i="1"/>
  <c r="P5" i="1"/>
  <c r="P4" i="1"/>
  <c r="L6" i="1"/>
  <c r="D22" i="2"/>
  <c r="K42" i="2"/>
  <c r="L42" i="2"/>
  <c r="D23" i="2"/>
  <c r="K43" i="2"/>
  <c r="L43" i="2"/>
  <c r="D14" i="2"/>
  <c r="E14" i="2"/>
  <c r="M14" i="2"/>
  <c r="D15" i="2"/>
  <c r="E15" i="2"/>
  <c r="M15" i="2"/>
  <c r="D18" i="2"/>
  <c r="E18" i="2"/>
  <c r="M18" i="2"/>
  <c r="D19" i="2"/>
  <c r="E19" i="2"/>
  <c r="M19" i="2"/>
  <c r="F14" i="2"/>
  <c r="F15" i="2"/>
  <c r="F18" i="2"/>
  <c r="F19" i="2"/>
  <c r="D13" i="2"/>
  <c r="E13" i="2"/>
  <c r="M13" i="2"/>
  <c r="D17" i="2"/>
  <c r="E17" i="2"/>
  <c r="M17" i="2"/>
  <c r="D12" i="2"/>
  <c r="E12" i="2"/>
  <c r="D16" i="2"/>
  <c r="E16" i="2"/>
  <c r="D20" i="2"/>
  <c r="K40" i="2"/>
  <c r="L40" i="2"/>
  <c r="D21" i="2"/>
  <c r="K41" i="2"/>
  <c r="L41" i="2"/>
  <c r="D24" i="2"/>
  <c r="K44" i="2"/>
  <c r="L44" i="2"/>
  <c r="D11" i="2"/>
  <c r="E11" i="2"/>
  <c r="U3" i="1"/>
  <c r="W3" i="1"/>
  <c r="T4" i="1"/>
  <c r="U4" i="1"/>
  <c r="W4" i="1"/>
  <c r="T5" i="1"/>
  <c r="U5" i="1"/>
  <c r="W5" i="1"/>
  <c r="T6" i="1"/>
  <c r="U6" i="1"/>
  <c r="W6" i="1"/>
  <c r="T7" i="1"/>
  <c r="U7" i="1"/>
  <c r="W7" i="1"/>
  <c r="T8" i="1"/>
  <c r="U8" i="1"/>
  <c r="W8" i="1"/>
  <c r="T9" i="1"/>
  <c r="U9" i="1"/>
  <c r="W9" i="1"/>
  <c r="W11" i="1"/>
  <c r="V3" i="1"/>
  <c r="V4" i="1"/>
  <c r="V5" i="1"/>
  <c r="V6" i="1"/>
  <c r="V7" i="1"/>
  <c r="V8" i="1"/>
  <c r="V9" i="1"/>
  <c r="V11" i="1"/>
  <c r="T10" i="1"/>
  <c r="Q4" i="1"/>
  <c r="R4" i="1"/>
  <c r="S4" i="1"/>
  <c r="R5" i="1"/>
  <c r="S5" i="1"/>
  <c r="P6" i="1"/>
  <c r="Q6" i="1"/>
  <c r="R6" i="1"/>
  <c r="S6" i="1"/>
  <c r="P7" i="1"/>
  <c r="Q7" i="1"/>
  <c r="R7" i="1"/>
  <c r="S7" i="1"/>
  <c r="P8" i="1"/>
  <c r="Q8" i="1"/>
  <c r="R8" i="1"/>
  <c r="S8" i="1"/>
  <c r="P9" i="1"/>
  <c r="Q9" i="1"/>
  <c r="R9" i="1"/>
  <c r="S9" i="1"/>
  <c r="S11" i="1"/>
  <c r="R11" i="1"/>
  <c r="P10" i="1"/>
  <c r="M6" i="1"/>
  <c r="N6" i="1"/>
  <c r="O6" i="1"/>
  <c r="L7" i="1"/>
  <c r="M7" i="1"/>
  <c r="N7" i="1"/>
  <c r="O7" i="1"/>
  <c r="L8" i="1"/>
  <c r="M8" i="1"/>
  <c r="N8" i="1"/>
  <c r="O8" i="1"/>
  <c r="L9" i="1"/>
  <c r="M9" i="1"/>
  <c r="N9" i="1"/>
  <c r="O9" i="1"/>
  <c r="O11" i="1"/>
  <c r="N11" i="1"/>
  <c r="L10" i="1"/>
  <c r="H5" i="1"/>
  <c r="I5" i="1"/>
  <c r="J5" i="1"/>
  <c r="K5" i="1"/>
  <c r="H6" i="1"/>
  <c r="I6" i="1"/>
  <c r="J6" i="1"/>
  <c r="K6" i="1"/>
  <c r="H7" i="1"/>
  <c r="I7" i="1"/>
  <c r="J7" i="1"/>
  <c r="K7" i="1"/>
  <c r="H8" i="1"/>
  <c r="I8" i="1"/>
  <c r="J8" i="1"/>
  <c r="K8" i="1"/>
  <c r="H9" i="1"/>
  <c r="I9" i="1"/>
  <c r="J9" i="1"/>
  <c r="K9" i="1"/>
  <c r="K11" i="1"/>
  <c r="J11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G11" i="1"/>
  <c r="F11" i="1"/>
  <c r="H10" i="1"/>
  <c r="M16" i="2"/>
  <c r="F16" i="2"/>
  <c r="M12" i="2"/>
  <c r="F12" i="2"/>
  <c r="F11" i="2"/>
  <c r="F13" i="2"/>
  <c r="F17" i="2"/>
  <c r="I12" i="2"/>
  <c r="I13" i="2"/>
  <c r="M11" i="2"/>
  <c r="I15" i="2"/>
  <c r="I14" i="2"/>
  <c r="N14" i="2"/>
  <c r="N18" i="2"/>
  <c r="N17" i="2"/>
  <c r="N16" i="2"/>
  <c r="N15" i="2"/>
  <c r="N19" i="2"/>
  <c r="N13" i="2"/>
  <c r="N12" i="2"/>
  <c r="N11" i="2"/>
  <c r="L13" i="2"/>
  <c r="L17" i="2"/>
  <c r="L11" i="2"/>
  <c r="L15" i="2"/>
  <c r="L14" i="2"/>
  <c r="L18" i="2"/>
  <c r="L12" i="2"/>
  <c r="L16" i="2"/>
  <c r="L19" i="2"/>
</calcChain>
</file>

<file path=xl/sharedStrings.xml><?xml version="1.0" encoding="utf-8"?>
<sst xmlns="http://schemas.openxmlformats.org/spreadsheetml/2006/main" count="121" uniqueCount="65">
  <si>
    <t>Février</t>
  </si>
  <si>
    <t>Mars</t>
  </si>
  <si>
    <t>Avril</t>
  </si>
  <si>
    <t>Mai</t>
  </si>
  <si>
    <t>Juin</t>
  </si>
  <si>
    <t>Juillet</t>
  </si>
  <si>
    <t>Août</t>
  </si>
  <si>
    <t>Mois</t>
  </si>
  <si>
    <t>Ventes (milliers d’unités)</t>
  </si>
  <si>
    <t>Erreur</t>
  </si>
  <si>
    <t>ABS ERR</t>
  </si>
  <si>
    <t>Erreur^2</t>
  </si>
  <si>
    <t>moyenne mobile de deux mois (ii)</t>
  </si>
  <si>
    <t xml:space="preserve">Septembre </t>
  </si>
  <si>
    <t>Approche naïve (i)</t>
  </si>
  <si>
    <t>Moyenne</t>
  </si>
  <si>
    <t>EMA</t>
  </si>
  <si>
    <t>EQM</t>
  </si>
  <si>
    <t>moyenne pondérée (iii)</t>
  </si>
  <si>
    <t>LES, alpha=0.2 (iV)</t>
  </si>
  <si>
    <t>RAPPORT DÉTAILLÉ</t>
  </si>
  <si>
    <t>Statistiques de la régression</t>
  </si>
  <si>
    <t>Coefficient de détermination multiple</t>
  </si>
  <si>
    <t>Coefficient de détermination R^2</t>
  </si>
  <si>
    <t>Erreur-type</t>
  </si>
  <si>
    <t>Observations</t>
  </si>
  <si>
    <t>ANALYSE DE VARIANCE</t>
  </si>
  <si>
    <t>Régression</t>
  </si>
  <si>
    <t>Résidus</t>
  </si>
  <si>
    <t>Total</t>
  </si>
  <si>
    <t>Constante</t>
  </si>
  <si>
    <t>Degré de liberté</t>
  </si>
  <si>
    <t>Somme des carrés</t>
  </si>
  <si>
    <t>Moyenne des carrés</t>
  </si>
  <si>
    <t>F</t>
  </si>
  <si>
    <t>Valeur critique de F</t>
  </si>
  <si>
    <t>Coefficients</t>
  </si>
  <si>
    <t>Statistique t</t>
  </si>
  <si>
    <t>Probabilité</t>
  </si>
  <si>
    <t>Limite inférieure pour seuil de confiance = 95%</t>
  </si>
  <si>
    <t>Limite supérieure pour seuil de confiance = 95%</t>
  </si>
  <si>
    <t>Variable X 1</t>
  </si>
  <si>
    <t>c)</t>
  </si>
  <si>
    <t>régression linéaire (v)</t>
  </si>
  <si>
    <t xml:space="preserve">Normalement on recommandera le modèle qui minimise l’EMA et L’EQM. Il faut cependant être prudent  dans ce cas. </t>
  </si>
  <si>
    <t>L’EMA et L’EQM de la régression linéaire sont inférieurs aux EMA et EQM  des autres modèles.</t>
  </si>
  <si>
    <t xml:space="preserve">Toutefois, nous ne pouvons pas choisir le modèle de régression linéaire </t>
  </si>
  <si>
    <t>car les données ne suivent pas une tendance et  le coefficient de corrélation est inférieur à 0.5.</t>
  </si>
  <si>
    <t>Pour les autres modèles, sur la base de calcul de L’EMA et de L’EQM   le lissage exponentiel simple sera le plus approprié.</t>
  </si>
  <si>
    <t>a)</t>
  </si>
  <si>
    <t>b)</t>
  </si>
  <si>
    <t>Les données suivent une tendance donc le modèle de régression linéaire simple ou le lissage exponentiel double seraient  appropriés.</t>
  </si>
  <si>
    <t>Prévision avec le modèle de regression linéaire</t>
  </si>
  <si>
    <t>Année</t>
  </si>
  <si>
    <t>Ventes        (x 1 000)</t>
  </si>
  <si>
    <t xml:space="preserve">régression linéaire, Prévisions
 (x1000)
</t>
  </si>
  <si>
    <t>Erreur ^2</t>
  </si>
  <si>
    <t xml:space="preserve">b) Carte de contrôle </t>
  </si>
  <si>
    <t>Se</t>
  </si>
  <si>
    <t>LCI</t>
  </si>
  <si>
    <t>LCS</t>
  </si>
  <si>
    <t>Erreurs</t>
  </si>
  <si>
    <t xml:space="preserve">régression linéaire, Prévisions
 (x1000) </t>
  </si>
  <si>
    <t>La méthode n’est pas efficace, car les prévisions pour les périodes 10-14 sous-évaluées</t>
  </si>
  <si>
    <t>L'erreur de la période 14 tombe à l'extérieur de limites de contrôle: il faut revoir le modèle de prévision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</si>
</sst>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sz val="12"/>
      <color rgb="FFFF0000"/>
      <name val="Times New Roman"/>
      <family val="1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">
    <xf numFmtId="0" fontId="0" fillId="0" borderId="0"/>
    <xf numFmtId="43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left" indent="5"/>
    </xf>
    <xf numFmtId="0" fontId="1" fillId="0" borderId="0" xfId="0" applyFont="1"/>
    <xf numFmtId="0" fontId="2" fillId="0" borderId="0" xfId="0" applyFont="1"/>
    <xf numFmtId="0" fontId="2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0" fontId="5" fillId="0" borderId="0" xfId="0" applyFont="1" applyAlignment="1">
      <alignment horizontal="left" indent="5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 applyBorder="1" applyAlignment="1"/>
    <xf numFmtId="0" fontId="0" fillId="0" borderId="1" xfId="0" applyFill="1" applyBorder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Continuous"/>
    </xf>
    <xf numFmtId="0" fontId="0" fillId="4" borderId="0" xfId="0" applyFill="1" applyBorder="1" applyAlignment="1"/>
    <xf numFmtId="0" fontId="0" fillId="4" borderId="1" xfId="0" applyFill="1" applyBorder="1" applyAlignment="1"/>
    <xf numFmtId="0" fontId="7" fillId="0" borderId="0" xfId="0" applyFont="1"/>
    <xf numFmtId="0" fontId="7" fillId="0" borderId="0" xfId="0" applyFont="1" applyAlignment="1">
      <alignment horizontal="left"/>
    </xf>
    <xf numFmtId="0" fontId="3" fillId="0" borderId="0" xfId="0" applyFont="1"/>
    <xf numFmtId="0" fontId="0" fillId="0" borderId="3" xfId="0" applyBorder="1"/>
    <xf numFmtId="0" fontId="4" fillId="2" borderId="0" xfId="0" applyFont="1" applyFill="1"/>
    <xf numFmtId="0" fontId="7" fillId="2" borderId="0" xfId="0" applyFont="1" applyFill="1"/>
    <xf numFmtId="0" fontId="2" fillId="2" borderId="0" xfId="0" applyFont="1" applyFill="1"/>
    <xf numFmtId="0" fontId="3" fillId="0" borderId="3" xfId="0" applyFont="1" applyBorder="1" applyAlignment="1"/>
    <xf numFmtId="0" fontId="7" fillId="0" borderId="3" xfId="0" applyFont="1" applyBorder="1"/>
    <xf numFmtId="2" fontId="0" fillId="0" borderId="3" xfId="0" applyNumberForma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8" fillId="2" borderId="0" xfId="0" applyFont="1" applyFill="1" applyAlignment="1">
      <alignment horizontal="center" wrapText="1"/>
    </xf>
    <xf numFmtId="164" fontId="0" fillId="0" borderId="0" xfId="0" applyNumberFormat="1"/>
    <xf numFmtId="164" fontId="7" fillId="0" borderId="0" xfId="0" applyNumberFormat="1" applyFont="1"/>
    <xf numFmtId="164" fontId="9" fillId="0" borderId="0" xfId="0" applyNumberFormat="1" applyFont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8" fillId="4" borderId="4" xfId="0" applyFont="1" applyFill="1" applyBorder="1" applyAlignment="1">
      <alignment horizontal="center" wrapText="1"/>
    </xf>
    <xf numFmtId="0" fontId="8" fillId="4" borderId="5" xfId="0" applyFont="1" applyFill="1" applyBorder="1" applyAlignment="1">
      <alignment horizontal="center" wrapText="1"/>
    </xf>
    <xf numFmtId="43" fontId="0" fillId="0" borderId="0" xfId="1" applyFont="1"/>
    <xf numFmtId="43" fontId="0" fillId="0" borderId="0" xfId="0" applyNumberFormat="1"/>
  </cellXfs>
  <cellStyles count="10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'problème 1'!$C$2</c:f>
              <c:strCache>
                <c:ptCount val="1"/>
                <c:pt idx="0">
                  <c:v>Ventes (milliers d’unités)</c:v>
                </c:pt>
              </c:strCache>
            </c:strRef>
          </c:tx>
          <c:marker>
            <c:symbol val="none"/>
          </c:marker>
          <c:cat>
            <c:strRef>
              <c:f>'problème 1'!$B$3:$B$9</c:f>
              <c:strCache>
                <c:ptCount val="7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</c:strCache>
            </c:strRef>
          </c:cat>
          <c:val>
            <c:numRef>
              <c:f>'problème 1'!$C$3:$C$9</c:f>
              <c:numCache>
                <c:formatCode>General</c:formatCode>
                <c:ptCount val="7"/>
                <c:pt idx="0">
                  <c:v>19.0</c:v>
                </c:pt>
                <c:pt idx="1">
                  <c:v>18.0</c:v>
                </c:pt>
                <c:pt idx="2">
                  <c:v>15.0</c:v>
                </c:pt>
                <c:pt idx="3">
                  <c:v>20.0</c:v>
                </c:pt>
                <c:pt idx="4">
                  <c:v>18.0</c:v>
                </c:pt>
                <c:pt idx="5">
                  <c:v>22.0</c:v>
                </c:pt>
                <c:pt idx="6">
                  <c:v>20.0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2249720"/>
        <c:axId val="-2071480888"/>
      </c:lineChart>
      <c:catAx>
        <c:axId val="-2082249720"/>
        <c:scaling>
          <c:orientation val="minMax"/>
        </c:scaling>
        <c:delete val="0"/>
        <c:axPos val="b"/>
        <c:majorTickMark val="out"/>
        <c:minorTickMark val="none"/>
        <c:tickLblPos val="nextTo"/>
        <c:crossAx val="-2071480888"/>
        <c:crosses val="autoZero"/>
        <c:auto val="1"/>
        <c:lblAlgn val="ctr"/>
        <c:lblOffset val="100"/>
        <c:noMultiLvlLbl val="0"/>
      </c:catAx>
      <c:valAx>
        <c:axId val="-2071480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20822497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'problème 2'!$L$10</c:f>
              <c:strCache>
                <c:ptCount val="1"/>
                <c:pt idx="0">
                  <c:v>LCI</c:v>
                </c:pt>
              </c:strCache>
            </c:strRef>
          </c:tx>
          <c:marker>
            <c:symbol val="none"/>
          </c:marker>
          <c:val>
            <c:numRef>
              <c:f>'problème 2'!$L$11:$L$19</c:f>
              <c:numCache>
                <c:formatCode>0.00</c:formatCode>
                <c:ptCount val="9"/>
                <c:pt idx="0">
                  <c:v>-4.128233581085257</c:v>
                </c:pt>
                <c:pt idx="1">
                  <c:v>-4.128233581085257</c:v>
                </c:pt>
                <c:pt idx="2">
                  <c:v>-4.128233581085257</c:v>
                </c:pt>
                <c:pt idx="3">
                  <c:v>-4.128233581085257</c:v>
                </c:pt>
                <c:pt idx="4">
                  <c:v>-4.128233581085257</c:v>
                </c:pt>
                <c:pt idx="5">
                  <c:v>-4.128233581085257</c:v>
                </c:pt>
                <c:pt idx="6">
                  <c:v>-4.128233581085257</c:v>
                </c:pt>
                <c:pt idx="7">
                  <c:v>-4.128233581085257</c:v>
                </c:pt>
                <c:pt idx="8">
                  <c:v>-4.128233581085257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'problème 2'!$M$10</c:f>
              <c:strCache>
                <c:ptCount val="1"/>
                <c:pt idx="0">
                  <c:v>Erreurs</c:v>
                </c:pt>
              </c:strCache>
            </c:strRef>
          </c:tx>
          <c:marker>
            <c:symbol val="none"/>
          </c:marker>
          <c:val>
            <c:numRef>
              <c:f>'problème 2'!$M$11:$M$19</c:f>
              <c:numCache>
                <c:formatCode>0.00</c:formatCode>
                <c:ptCount val="9"/>
                <c:pt idx="0">
                  <c:v>0.384444444444448</c:v>
                </c:pt>
                <c:pt idx="1">
                  <c:v>0.666111111111107</c:v>
                </c:pt>
                <c:pt idx="2">
                  <c:v>0.147777777777776</c:v>
                </c:pt>
                <c:pt idx="3">
                  <c:v>0.429444444444442</c:v>
                </c:pt>
                <c:pt idx="4">
                  <c:v>-0.0888888888888886</c:v>
                </c:pt>
                <c:pt idx="5">
                  <c:v>-2.807222222222215</c:v>
                </c:pt>
                <c:pt idx="6">
                  <c:v>-1.525555555555556</c:v>
                </c:pt>
                <c:pt idx="7">
                  <c:v>1.056111111111107</c:v>
                </c:pt>
                <c:pt idx="8">
                  <c:v>1.737777777777794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'problème 2'!$N$10</c:f>
              <c:strCache>
                <c:ptCount val="1"/>
                <c:pt idx="0">
                  <c:v>LCS</c:v>
                </c:pt>
              </c:strCache>
            </c:strRef>
          </c:tx>
          <c:marker>
            <c:symbol val="none"/>
          </c:marker>
          <c:val>
            <c:numRef>
              <c:f>'problème 2'!$N$11:$N$19</c:f>
              <c:numCache>
                <c:formatCode>0.00</c:formatCode>
                <c:ptCount val="9"/>
                <c:pt idx="0">
                  <c:v>4.128233581085257</c:v>
                </c:pt>
                <c:pt idx="1">
                  <c:v>4.128233581085257</c:v>
                </c:pt>
                <c:pt idx="2">
                  <c:v>4.128233581085257</c:v>
                </c:pt>
                <c:pt idx="3">
                  <c:v>4.128233581085257</c:v>
                </c:pt>
                <c:pt idx="4">
                  <c:v>4.128233581085257</c:v>
                </c:pt>
                <c:pt idx="5">
                  <c:v>4.128233581085257</c:v>
                </c:pt>
                <c:pt idx="6">
                  <c:v>4.128233581085257</c:v>
                </c:pt>
                <c:pt idx="7">
                  <c:v>4.128233581085257</c:v>
                </c:pt>
                <c:pt idx="8">
                  <c:v>4.128233581085257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81000552"/>
        <c:axId val="-2081169736"/>
      </c:lineChart>
      <c:catAx>
        <c:axId val="-2081000552"/>
        <c:scaling>
          <c:orientation val="minMax"/>
        </c:scaling>
        <c:delete val="0"/>
        <c:axPos val="b"/>
        <c:majorTickMark val="out"/>
        <c:minorTickMark val="none"/>
        <c:tickLblPos val="nextTo"/>
        <c:crossAx val="-2081169736"/>
        <c:crosses val="autoZero"/>
        <c:auto val="1"/>
        <c:lblAlgn val="ctr"/>
        <c:lblOffset val="100"/>
        <c:noMultiLvlLbl val="0"/>
      </c:catAx>
      <c:valAx>
        <c:axId val="-2081169736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0810005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19</xdr:row>
      <xdr:rowOff>114300</xdr:rowOff>
    </xdr:from>
    <xdr:to>
      <xdr:col>5</xdr:col>
      <xdr:colOff>657225</xdr:colOff>
      <xdr:row>34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628650</xdr:colOff>
      <xdr:row>19</xdr:row>
      <xdr:rowOff>19050</xdr:rowOff>
    </xdr:from>
    <xdr:to>
      <xdr:col>13</xdr:col>
      <xdr:colOff>628650</xdr:colOff>
      <xdr:row>33</xdr:row>
      <xdr:rowOff>95250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abSelected="1" topLeftCell="H7" workbookViewId="0">
      <selection activeCell="H36" sqref="H36"/>
    </sheetView>
  </sheetViews>
  <sheetFormatPr baseColWidth="10" defaultRowHeight="14" x14ac:dyDescent="0"/>
  <cols>
    <col min="1" max="1" width="14" customWidth="1"/>
    <col min="2" max="2" width="15.6640625" customWidth="1"/>
    <col min="3" max="3" width="13.1640625" bestFit="1" customWidth="1"/>
    <col min="8" max="8" width="35" customWidth="1"/>
    <col min="12" max="12" width="12.1640625" bestFit="1" customWidth="1"/>
    <col min="13" max="13" width="35.83203125" bestFit="1" customWidth="1"/>
    <col min="14" max="14" width="36.5" bestFit="1" customWidth="1"/>
    <col min="15" max="15" width="37.6640625" bestFit="1" customWidth="1"/>
    <col min="16" max="16" width="38.33203125" bestFit="1" customWidth="1"/>
  </cols>
  <sheetData>
    <row r="1" spans="1:23">
      <c r="A1" t="s">
        <v>50</v>
      </c>
    </row>
    <row r="2" spans="1:23" ht="45">
      <c r="A2" s="3"/>
      <c r="B2" s="4" t="s">
        <v>7</v>
      </c>
      <c r="C2" s="5" t="s">
        <v>8</v>
      </c>
      <c r="D2" s="5" t="s">
        <v>14</v>
      </c>
      <c r="E2" s="6" t="s">
        <v>9</v>
      </c>
      <c r="F2" s="6" t="s">
        <v>10</v>
      </c>
      <c r="G2" s="6" t="s">
        <v>11</v>
      </c>
      <c r="H2" s="7" t="s">
        <v>12</v>
      </c>
      <c r="I2" s="6" t="s">
        <v>9</v>
      </c>
      <c r="J2" s="6" t="s">
        <v>10</v>
      </c>
      <c r="K2" s="6" t="s">
        <v>11</v>
      </c>
      <c r="L2" s="5" t="s">
        <v>18</v>
      </c>
      <c r="M2" s="6" t="s">
        <v>9</v>
      </c>
      <c r="N2" s="6" t="s">
        <v>10</v>
      </c>
      <c r="O2" s="6" t="s">
        <v>11</v>
      </c>
      <c r="P2" s="7" t="s">
        <v>19</v>
      </c>
      <c r="Q2" s="6" t="s">
        <v>9</v>
      </c>
      <c r="R2" s="8" t="s">
        <v>10</v>
      </c>
      <c r="S2" s="6" t="s">
        <v>11</v>
      </c>
      <c r="T2" s="5" t="s">
        <v>43</v>
      </c>
      <c r="U2" s="6" t="s">
        <v>9</v>
      </c>
      <c r="V2" s="6" t="s">
        <v>10</v>
      </c>
      <c r="W2" s="6" t="s">
        <v>11</v>
      </c>
    </row>
    <row r="3" spans="1:23" ht="15">
      <c r="A3">
        <v>1</v>
      </c>
      <c r="B3" s="1" t="s">
        <v>0</v>
      </c>
      <c r="C3" s="1">
        <v>19</v>
      </c>
      <c r="T3">
        <f>I$38*A3+I$37</f>
        <v>17.357142857142858</v>
      </c>
      <c r="U3">
        <f>C3-T3</f>
        <v>1.6428571428571423</v>
      </c>
      <c r="V3">
        <f>ABS(U3)</f>
        <v>1.6428571428571423</v>
      </c>
      <c r="W3">
        <f>U3*U3</f>
        <v>2.698979591836733</v>
      </c>
    </row>
    <row r="4" spans="1:23" ht="15">
      <c r="A4">
        <v>2</v>
      </c>
      <c r="B4" s="1" t="s">
        <v>1</v>
      </c>
      <c r="C4" s="1">
        <v>18</v>
      </c>
      <c r="D4">
        <v>19</v>
      </c>
      <c r="E4">
        <f>C4-D4</f>
        <v>-1</v>
      </c>
      <c r="F4">
        <f>ABS(E4)</f>
        <v>1</v>
      </c>
      <c r="G4">
        <f>F4*F4</f>
        <v>1</v>
      </c>
      <c r="P4">
        <f>C3+0.2*(C3-C3)</f>
        <v>19</v>
      </c>
      <c r="Q4">
        <f>C4-P4</f>
        <v>-1</v>
      </c>
      <c r="R4">
        <f>ABS(Q4)</f>
        <v>1</v>
      </c>
      <c r="S4">
        <f>R4*R4</f>
        <v>1</v>
      </c>
      <c r="T4">
        <f>I$38*A4+I$37</f>
        <v>17.857142857142858</v>
      </c>
      <c r="U4">
        <f t="shared" ref="U4:U9" si="0">C4-T4</f>
        <v>0.14285714285714235</v>
      </c>
      <c r="V4">
        <f t="shared" ref="V4:V9" si="1">ABS(U4)</f>
        <v>0.14285714285714235</v>
      </c>
      <c r="W4">
        <f t="shared" ref="W4:W9" si="2">U4*U4</f>
        <v>2.0408163265305979E-2</v>
      </c>
    </row>
    <row r="5" spans="1:23" ht="15">
      <c r="A5">
        <v>3</v>
      </c>
      <c r="B5" s="1" t="s">
        <v>2</v>
      </c>
      <c r="C5" s="1">
        <v>15</v>
      </c>
      <c r="D5">
        <v>18</v>
      </c>
      <c r="E5">
        <f t="shared" ref="E5:E9" si="3">C5-D5</f>
        <v>-3</v>
      </c>
      <c r="F5">
        <f t="shared" ref="F5:F9" si="4">ABS(E5)</f>
        <v>3</v>
      </c>
      <c r="G5">
        <f t="shared" ref="G5:G9" si="5">F5*F5</f>
        <v>9</v>
      </c>
      <c r="H5">
        <f>AVERAGE(C3:C4)</f>
        <v>18.5</v>
      </c>
      <c r="I5">
        <f>C5-H5</f>
        <v>-3.5</v>
      </c>
      <c r="J5">
        <f>ABS(I5)</f>
        <v>3.5</v>
      </c>
      <c r="K5">
        <f>J5*J5</f>
        <v>12.25</v>
      </c>
      <c r="P5" s="39">
        <f>P4+0.2*(C4-P4)</f>
        <v>18.8</v>
      </c>
      <c r="Q5" s="40">
        <f>C5-P5</f>
        <v>-3.8000000000000007</v>
      </c>
      <c r="R5">
        <f t="shared" ref="R5:R9" si="6">ABS(Q5)</f>
        <v>3.8000000000000007</v>
      </c>
      <c r="S5">
        <f t="shared" ref="S5:S9" si="7">R5*R5</f>
        <v>14.440000000000005</v>
      </c>
      <c r="T5">
        <f t="shared" ref="T5:T10" si="8">I$38*A5+I$37</f>
        <v>18.357142857142858</v>
      </c>
      <c r="U5">
        <f t="shared" si="0"/>
        <v>-3.3571428571428577</v>
      </c>
      <c r="V5">
        <f t="shared" si="1"/>
        <v>3.3571428571428577</v>
      </c>
      <c r="W5">
        <f t="shared" si="2"/>
        <v>11.27040816326531</v>
      </c>
    </row>
    <row r="6" spans="1:23" ht="15">
      <c r="A6">
        <v>4</v>
      </c>
      <c r="B6" s="1" t="s">
        <v>3</v>
      </c>
      <c r="C6" s="1">
        <v>20</v>
      </c>
      <c r="D6">
        <v>15</v>
      </c>
      <c r="E6">
        <f t="shared" si="3"/>
        <v>5</v>
      </c>
      <c r="F6">
        <f t="shared" si="4"/>
        <v>5</v>
      </c>
      <c r="G6">
        <f t="shared" si="5"/>
        <v>25</v>
      </c>
      <c r="H6">
        <f t="shared" ref="H6:H10" si="9">AVERAGE(C4:C5)</f>
        <v>16.5</v>
      </c>
      <c r="I6">
        <f t="shared" ref="I6:I9" si="10">C6-H6</f>
        <v>3.5</v>
      </c>
      <c r="J6">
        <f t="shared" ref="J6:J9" si="11">ABS(I6)</f>
        <v>3.5</v>
      </c>
      <c r="K6">
        <f t="shared" ref="K6:K9" si="12">J6*J6</f>
        <v>12.25</v>
      </c>
      <c r="L6">
        <f>0.1*C3+0.3*C4+0.6*C5</f>
        <v>16.3</v>
      </c>
      <c r="M6">
        <f>C6-L6</f>
        <v>3.6999999999999993</v>
      </c>
      <c r="N6">
        <f>ABS(M6)</f>
        <v>3.6999999999999993</v>
      </c>
      <c r="O6">
        <f>N6*N6</f>
        <v>13.689999999999994</v>
      </c>
      <c r="P6">
        <f t="shared" ref="P6:P10" si="13">P5+0.2*(C5-P5)</f>
        <v>18.04</v>
      </c>
      <c r="Q6">
        <f t="shared" ref="Q5:Q9" si="14">C6-P6</f>
        <v>1.9600000000000009</v>
      </c>
      <c r="R6">
        <f t="shared" si="6"/>
        <v>1.9600000000000009</v>
      </c>
      <c r="S6">
        <f t="shared" si="7"/>
        <v>3.8416000000000032</v>
      </c>
      <c r="T6">
        <f t="shared" si="8"/>
        <v>18.857142857142858</v>
      </c>
      <c r="U6">
        <f t="shared" si="0"/>
        <v>1.1428571428571423</v>
      </c>
      <c r="V6">
        <f t="shared" si="1"/>
        <v>1.1428571428571423</v>
      </c>
      <c r="W6">
        <f t="shared" si="2"/>
        <v>1.3061224489795906</v>
      </c>
    </row>
    <row r="7" spans="1:23" ht="15">
      <c r="A7">
        <v>5</v>
      </c>
      <c r="B7" s="1" t="s">
        <v>4</v>
      </c>
      <c r="C7" s="1">
        <v>18</v>
      </c>
      <c r="D7">
        <v>20</v>
      </c>
      <c r="E7">
        <f t="shared" si="3"/>
        <v>-2</v>
      </c>
      <c r="F7">
        <f t="shared" si="4"/>
        <v>2</v>
      </c>
      <c r="G7">
        <f t="shared" si="5"/>
        <v>4</v>
      </c>
      <c r="H7">
        <f t="shared" si="9"/>
        <v>17.5</v>
      </c>
      <c r="I7">
        <f t="shared" si="10"/>
        <v>0.5</v>
      </c>
      <c r="J7">
        <f t="shared" si="11"/>
        <v>0.5</v>
      </c>
      <c r="K7">
        <f t="shared" si="12"/>
        <v>0.25</v>
      </c>
      <c r="L7">
        <f>0.1*C4+0.3*C5+0.6*C6</f>
        <v>18.3</v>
      </c>
      <c r="M7">
        <f t="shared" ref="M7:M9" si="15">C7-L7</f>
        <v>-0.30000000000000071</v>
      </c>
      <c r="N7">
        <f t="shared" ref="N7:N9" si="16">ABS(M7)</f>
        <v>0.30000000000000071</v>
      </c>
      <c r="O7">
        <f t="shared" ref="O7:O9" si="17">N7*N7</f>
        <v>9.0000000000000427E-2</v>
      </c>
      <c r="P7">
        <f t="shared" si="13"/>
        <v>18.431999999999999</v>
      </c>
      <c r="Q7">
        <f t="shared" si="14"/>
        <v>-0.43199999999999861</v>
      </c>
      <c r="R7">
        <f t="shared" si="6"/>
        <v>0.43199999999999861</v>
      </c>
      <c r="S7">
        <f t="shared" si="7"/>
        <v>0.18662399999999879</v>
      </c>
      <c r="T7">
        <f t="shared" si="8"/>
        <v>19.357142857142858</v>
      </c>
      <c r="U7">
        <f t="shared" si="0"/>
        <v>-1.3571428571428577</v>
      </c>
      <c r="V7">
        <f t="shared" si="1"/>
        <v>1.3571428571428577</v>
      </c>
      <c r="W7">
        <f t="shared" si="2"/>
        <v>1.8418367346938789</v>
      </c>
    </row>
    <row r="8" spans="1:23" ht="15">
      <c r="A8">
        <v>6</v>
      </c>
      <c r="B8" s="1" t="s">
        <v>5</v>
      </c>
      <c r="C8" s="1">
        <v>22</v>
      </c>
      <c r="D8">
        <v>18</v>
      </c>
      <c r="E8">
        <f t="shared" si="3"/>
        <v>4</v>
      </c>
      <c r="F8">
        <f t="shared" si="4"/>
        <v>4</v>
      </c>
      <c r="G8">
        <f t="shared" si="5"/>
        <v>16</v>
      </c>
      <c r="H8">
        <f t="shared" si="9"/>
        <v>19</v>
      </c>
      <c r="I8">
        <f t="shared" si="10"/>
        <v>3</v>
      </c>
      <c r="J8">
        <f t="shared" si="11"/>
        <v>3</v>
      </c>
      <c r="K8">
        <f t="shared" si="12"/>
        <v>9</v>
      </c>
      <c r="L8">
        <f t="shared" ref="L8:L10" si="18">0.1*C5+0.3*C6+0.6*C7</f>
        <v>18.299999999999997</v>
      </c>
      <c r="M8">
        <f t="shared" si="15"/>
        <v>3.7000000000000028</v>
      </c>
      <c r="N8">
        <f t="shared" si="16"/>
        <v>3.7000000000000028</v>
      </c>
      <c r="O8">
        <f t="shared" si="17"/>
        <v>13.690000000000021</v>
      </c>
      <c r="P8">
        <f t="shared" si="13"/>
        <v>18.345599999999997</v>
      </c>
      <c r="Q8">
        <f t="shared" si="14"/>
        <v>3.6544000000000025</v>
      </c>
      <c r="R8">
        <f t="shared" si="6"/>
        <v>3.6544000000000025</v>
      </c>
      <c r="S8">
        <f t="shared" si="7"/>
        <v>13.354639360000018</v>
      </c>
      <c r="T8">
        <f t="shared" si="8"/>
        <v>19.857142857142858</v>
      </c>
      <c r="U8">
        <f t="shared" si="0"/>
        <v>2.1428571428571423</v>
      </c>
      <c r="V8">
        <f t="shared" si="1"/>
        <v>2.1428571428571423</v>
      </c>
      <c r="W8">
        <f t="shared" si="2"/>
        <v>4.5918367346938753</v>
      </c>
    </row>
    <row r="9" spans="1:23" ht="15">
      <c r="A9">
        <v>7</v>
      </c>
      <c r="B9" s="1" t="s">
        <v>6</v>
      </c>
      <c r="C9" s="1">
        <v>20</v>
      </c>
      <c r="D9">
        <v>22</v>
      </c>
      <c r="E9">
        <f t="shared" si="3"/>
        <v>-2</v>
      </c>
      <c r="F9">
        <f t="shared" si="4"/>
        <v>2</v>
      </c>
      <c r="G9">
        <f t="shared" si="5"/>
        <v>4</v>
      </c>
      <c r="H9">
        <f t="shared" si="9"/>
        <v>20</v>
      </c>
      <c r="I9">
        <f t="shared" si="10"/>
        <v>0</v>
      </c>
      <c r="J9">
        <f t="shared" si="11"/>
        <v>0</v>
      </c>
      <c r="K9">
        <f t="shared" si="12"/>
        <v>0</v>
      </c>
      <c r="L9">
        <f t="shared" si="18"/>
        <v>20.599999999999998</v>
      </c>
      <c r="M9">
        <f t="shared" si="15"/>
        <v>-0.59999999999999787</v>
      </c>
      <c r="N9">
        <f t="shared" si="16"/>
        <v>0.59999999999999787</v>
      </c>
      <c r="O9">
        <f t="shared" si="17"/>
        <v>0.35999999999999743</v>
      </c>
      <c r="P9">
        <f t="shared" si="13"/>
        <v>19.076479999999997</v>
      </c>
      <c r="Q9">
        <f t="shared" si="14"/>
        <v>0.92352000000000345</v>
      </c>
      <c r="R9">
        <f t="shared" si="6"/>
        <v>0.92352000000000345</v>
      </c>
      <c r="S9">
        <f t="shared" si="7"/>
        <v>0.85288919040000633</v>
      </c>
      <c r="T9">
        <f t="shared" si="8"/>
        <v>20.357142857142858</v>
      </c>
      <c r="U9">
        <f t="shared" si="0"/>
        <v>-0.35714285714285765</v>
      </c>
      <c r="V9">
        <f t="shared" si="1"/>
        <v>0.35714285714285765</v>
      </c>
      <c r="W9">
        <f t="shared" si="2"/>
        <v>0.12755102040816363</v>
      </c>
    </row>
    <row r="10" spans="1:23" ht="15">
      <c r="A10">
        <v>8</v>
      </c>
      <c r="B10" s="9" t="s">
        <v>13</v>
      </c>
      <c r="D10" s="10">
        <v>20</v>
      </c>
      <c r="H10" s="10">
        <f t="shared" si="9"/>
        <v>21</v>
      </c>
      <c r="L10" s="10">
        <f t="shared" si="18"/>
        <v>20.399999999999999</v>
      </c>
      <c r="P10" s="10">
        <f t="shared" si="13"/>
        <v>19.261183999999997</v>
      </c>
      <c r="T10" s="10">
        <f t="shared" si="8"/>
        <v>20.857142857142858</v>
      </c>
    </row>
    <row r="11" spans="1:23" ht="15">
      <c r="A11" s="1"/>
      <c r="F11" s="11">
        <f>AVERAGE(F4:F9)</f>
        <v>2.8333333333333335</v>
      </c>
      <c r="G11" s="12">
        <f>SUM(G4:G9)/5</f>
        <v>11.8</v>
      </c>
      <c r="J11" s="11">
        <f>AVERAGE(J5:J9)</f>
        <v>2.1</v>
      </c>
      <c r="K11" s="12">
        <f>SUM(K5:K9)/4</f>
        <v>8.4375</v>
      </c>
      <c r="N11" s="11">
        <f>AVERAGE(N6:N9)</f>
        <v>2.0750000000000002</v>
      </c>
      <c r="O11" s="12">
        <f>SUM(O6:O9)/3</f>
        <v>9.2766666666666691</v>
      </c>
      <c r="R11" s="11">
        <f>AVERAGE(R4:R9)</f>
        <v>1.9616533333333344</v>
      </c>
      <c r="S11" s="12">
        <f>SUM(S4:S9)/5</f>
        <v>6.7351505100800066</v>
      </c>
      <c r="V11" s="11">
        <f>AVERAGE(V3:V9)</f>
        <v>1.4489795918367345</v>
      </c>
      <c r="W11" s="12">
        <f>SUM(W3:W9)/6</f>
        <v>3.6428571428571423</v>
      </c>
    </row>
    <row r="12" spans="1:23" ht="15">
      <c r="B12" s="1" t="s">
        <v>15</v>
      </c>
      <c r="F12" t="s">
        <v>16</v>
      </c>
      <c r="G12" t="s">
        <v>17</v>
      </c>
      <c r="J12" t="s">
        <v>16</v>
      </c>
      <c r="K12" t="s">
        <v>17</v>
      </c>
      <c r="N12" t="s">
        <v>16</v>
      </c>
      <c r="O12" t="s">
        <v>17</v>
      </c>
      <c r="R12" t="s">
        <v>16</v>
      </c>
      <c r="S12" t="s">
        <v>17</v>
      </c>
      <c r="V12" t="s">
        <v>16</v>
      </c>
      <c r="W12" t="s">
        <v>17</v>
      </c>
    </row>
    <row r="13" spans="1:23">
      <c r="G13">
        <f>AVERAGE(G4:G9)</f>
        <v>9.8333333333333339</v>
      </c>
    </row>
    <row r="19" spans="1:13">
      <c r="A19" t="s">
        <v>49</v>
      </c>
    </row>
    <row r="21" spans="1:13">
      <c r="H21" t="s">
        <v>20</v>
      </c>
    </row>
    <row r="22" spans="1:13" ht="15" thickBot="1"/>
    <row r="23" spans="1:13">
      <c r="H23" s="16" t="s">
        <v>21</v>
      </c>
      <c r="I23" s="16"/>
    </row>
    <row r="24" spans="1:13">
      <c r="H24" s="13" t="s">
        <v>22</v>
      </c>
      <c r="I24" s="13">
        <v>0.49251828131120429</v>
      </c>
    </row>
    <row r="25" spans="1:13">
      <c r="H25" s="13" t="s">
        <v>23</v>
      </c>
      <c r="I25" s="13">
        <v>0.24257425742574257</v>
      </c>
    </row>
    <row r="26" spans="1:13">
      <c r="H26" s="13" t="s">
        <v>23</v>
      </c>
      <c r="I26" s="13">
        <v>9.1089108910891087E-2</v>
      </c>
    </row>
    <row r="27" spans="1:13">
      <c r="H27" s="13" t="s">
        <v>24</v>
      </c>
      <c r="I27" s="13">
        <v>2.0907961573115088</v>
      </c>
    </row>
    <row r="28" spans="1:13" ht="15" thickBot="1">
      <c r="H28" s="14" t="s">
        <v>25</v>
      </c>
      <c r="I28" s="14">
        <v>7</v>
      </c>
    </row>
    <row r="30" spans="1:13" ht="15" thickBot="1">
      <c r="H30" t="s">
        <v>26</v>
      </c>
    </row>
    <row r="31" spans="1:13">
      <c r="H31" s="15"/>
      <c r="I31" s="15" t="s">
        <v>31</v>
      </c>
      <c r="J31" s="15" t="s">
        <v>32</v>
      </c>
      <c r="K31" s="15" t="s">
        <v>33</v>
      </c>
      <c r="L31" s="15" t="s">
        <v>34</v>
      </c>
      <c r="M31" s="15" t="s">
        <v>35</v>
      </c>
    </row>
    <row r="32" spans="1:13">
      <c r="H32" s="13" t="s">
        <v>27</v>
      </c>
      <c r="I32" s="13">
        <v>1</v>
      </c>
      <c r="J32" s="13">
        <v>7</v>
      </c>
      <c r="K32" s="13">
        <v>7</v>
      </c>
      <c r="L32" s="13">
        <v>1.6013071895424835</v>
      </c>
      <c r="M32" s="13">
        <v>0.26148128654992175</v>
      </c>
    </row>
    <row r="33" spans="1:16">
      <c r="H33" s="13" t="s">
        <v>28</v>
      </c>
      <c r="I33" s="13">
        <v>5</v>
      </c>
      <c r="J33" s="13">
        <v>21.857142857142858</v>
      </c>
      <c r="K33" s="13">
        <v>4.3714285714285719</v>
      </c>
      <c r="L33" s="13"/>
      <c r="M33" s="13"/>
    </row>
    <row r="34" spans="1:16" ht="15" thickBot="1">
      <c r="H34" s="14" t="s">
        <v>29</v>
      </c>
      <c r="I34" s="14">
        <v>6</v>
      </c>
      <c r="J34" s="14">
        <v>28.857142857142858</v>
      </c>
      <c r="K34" s="14"/>
      <c r="L34" s="14"/>
      <c r="M34" s="14"/>
    </row>
    <row r="35" spans="1:16" ht="15" thickBot="1"/>
    <row r="36" spans="1:16">
      <c r="H36" s="15"/>
      <c r="I36" s="15" t="s">
        <v>36</v>
      </c>
      <c r="J36" s="15" t="s">
        <v>24</v>
      </c>
      <c r="K36" s="15" t="s">
        <v>37</v>
      </c>
      <c r="L36" s="15" t="s">
        <v>38</v>
      </c>
      <c r="M36" s="15" t="s">
        <v>39</v>
      </c>
      <c r="N36" s="15" t="s">
        <v>40</v>
      </c>
      <c r="O36" s="15"/>
      <c r="P36" s="15"/>
    </row>
    <row r="37" spans="1:16">
      <c r="H37" s="17" t="s">
        <v>30</v>
      </c>
      <c r="I37" s="17">
        <v>16.857142857142858</v>
      </c>
      <c r="J37" s="13">
        <v>1.7670452681218543</v>
      </c>
      <c r="K37" s="13">
        <v>9.5397345847624315</v>
      </c>
      <c r="L37" s="13">
        <v>2.1419298878320748E-4</v>
      </c>
      <c r="M37" s="13">
        <v>12.314808389820575</v>
      </c>
      <c r="N37" s="13">
        <v>21.399477324465138</v>
      </c>
      <c r="O37" s="13"/>
      <c r="P37" s="13"/>
    </row>
    <row r="38" spans="1:16" ht="15" thickBot="1">
      <c r="H38" s="18" t="s">
        <v>41</v>
      </c>
      <c r="I38" s="18">
        <v>0.49999999999999989</v>
      </c>
      <c r="J38" s="14">
        <v>0.39512333388398085</v>
      </c>
      <c r="K38" s="14">
        <v>1.2654276706088274</v>
      </c>
      <c r="L38" s="14">
        <v>0.26148128654992175</v>
      </c>
      <c r="M38" s="14">
        <v>-0.51569686454729247</v>
      </c>
      <c r="N38" s="14">
        <v>1.5156968645472921</v>
      </c>
      <c r="O38" s="14"/>
      <c r="P38" s="14"/>
    </row>
    <row r="43" spans="1:16">
      <c r="A43" t="s">
        <v>42</v>
      </c>
    </row>
    <row r="44" spans="1:16" ht="15">
      <c r="A44" s="2" t="s">
        <v>44</v>
      </c>
    </row>
    <row r="45" spans="1:16" ht="15">
      <c r="A45" s="2" t="s">
        <v>45</v>
      </c>
    </row>
    <row r="46" spans="1:16" ht="15">
      <c r="A46" s="2" t="s">
        <v>46</v>
      </c>
    </row>
    <row r="47" spans="1:16" ht="15">
      <c r="A47" s="21" t="s">
        <v>47</v>
      </c>
    </row>
    <row r="48" spans="1:16" ht="15">
      <c r="A48" s="21" t="s">
        <v>48</v>
      </c>
    </row>
    <row r="49" spans="1:5" ht="15">
      <c r="A49" s="21"/>
      <c r="E49" s="19"/>
    </row>
  </sheetData>
  <pageMargins left="0.7" right="0.7" top="0.75" bottom="0.75" header="0.3" footer="0.3"/>
  <pageSetup paperSize="9" orientation="portrait" horizontalDpi="4294967294" verticalDpi="4294967294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51"/>
  <sheetViews>
    <sheetView workbookViewId="0">
      <selection activeCell="E21" sqref="E21"/>
    </sheetView>
  </sheetViews>
  <sheetFormatPr baseColWidth="10" defaultRowHeight="14" x14ac:dyDescent="0"/>
  <sheetData>
    <row r="3" spans="1:17">
      <c r="A3" t="s">
        <v>49</v>
      </c>
      <c r="B3" s="20" t="s">
        <v>51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B4" s="20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>
      <c r="B5" t="s">
        <v>52</v>
      </c>
    </row>
    <row r="9" spans="1:17">
      <c r="B9" s="35" t="s">
        <v>53</v>
      </c>
      <c r="C9" s="36" t="s">
        <v>54</v>
      </c>
      <c r="D9" s="37" t="s">
        <v>55</v>
      </c>
      <c r="E9" s="23"/>
      <c r="F9" s="24"/>
      <c r="H9" t="s">
        <v>57</v>
      </c>
    </row>
    <row r="10" spans="1:17" ht="15">
      <c r="B10" s="35"/>
      <c r="C10" s="36"/>
      <c r="D10" s="38"/>
      <c r="E10" s="25" t="s">
        <v>9</v>
      </c>
      <c r="F10" s="24" t="s">
        <v>56</v>
      </c>
      <c r="K10" s="26" t="s">
        <v>53</v>
      </c>
      <c r="L10" s="27" t="s">
        <v>59</v>
      </c>
      <c r="M10" s="27" t="s">
        <v>61</v>
      </c>
      <c r="N10" s="27" t="s">
        <v>60</v>
      </c>
    </row>
    <row r="11" spans="1:17" ht="15">
      <c r="B11" s="22">
        <v>1</v>
      </c>
      <c r="C11" s="22">
        <v>40.200000000000003</v>
      </c>
      <c r="D11">
        <f>B$51*B11+B$50</f>
        <v>39.815555555555555</v>
      </c>
      <c r="E11">
        <f>C11-D11</f>
        <v>0.3844444444444477</v>
      </c>
      <c r="F11">
        <f>E11*E11</f>
        <v>0.14779753086420003</v>
      </c>
      <c r="K11" s="26">
        <v>1</v>
      </c>
      <c r="L11" s="28">
        <f t="shared" ref="L11:L19" si="0">I$14</f>
        <v>-4.1282335810852571</v>
      </c>
      <c r="M11" s="28">
        <f t="shared" ref="M11:M19" si="1">E11</f>
        <v>0.3844444444444477</v>
      </c>
      <c r="N11" s="28">
        <f t="shared" ref="N11:N19" si="2">I$15</f>
        <v>4.1282335810852571</v>
      </c>
    </row>
    <row r="12" spans="1:17">
      <c r="B12" s="22">
        <v>2</v>
      </c>
      <c r="C12" s="22">
        <v>44.5</v>
      </c>
      <c r="D12">
        <f t="shared" ref="D12:D24" si="3">B$51*B12+B$50</f>
        <v>43.833888888888893</v>
      </c>
      <c r="E12">
        <f t="shared" ref="E12:E19" si="4">C12-D12</f>
        <v>0.66611111111110688</v>
      </c>
      <c r="F12">
        <f t="shared" ref="F12:F19" si="5">E12*E12</f>
        <v>0.44370401234567336</v>
      </c>
      <c r="H12" t="s">
        <v>17</v>
      </c>
      <c r="I12">
        <f>SUM(F11:F19)/8</f>
        <v>1.8935902777777782</v>
      </c>
      <c r="K12" s="22">
        <v>2</v>
      </c>
      <c r="L12" s="28">
        <f t="shared" si="0"/>
        <v>-4.1282335810852571</v>
      </c>
      <c r="M12" s="28">
        <f t="shared" si="1"/>
        <v>0.66611111111110688</v>
      </c>
      <c r="N12" s="28">
        <f t="shared" si="2"/>
        <v>4.1282335810852571</v>
      </c>
    </row>
    <row r="13" spans="1:17">
      <c r="B13" s="22">
        <v>3</v>
      </c>
      <c r="C13" s="22">
        <v>48</v>
      </c>
      <c r="D13">
        <f t="shared" si="3"/>
        <v>47.852222222222224</v>
      </c>
      <c r="E13">
        <f t="shared" si="4"/>
        <v>0.14777777777777601</v>
      </c>
      <c r="F13">
        <f t="shared" si="5"/>
        <v>2.1838271604937749E-2</v>
      </c>
      <c r="H13" t="s">
        <v>58</v>
      </c>
      <c r="I13">
        <f>SQRT(I12)</f>
        <v>1.3760778603617523</v>
      </c>
      <c r="K13" s="22">
        <v>3</v>
      </c>
      <c r="L13" s="28">
        <f t="shared" si="0"/>
        <v>-4.1282335810852571</v>
      </c>
      <c r="M13" s="28">
        <f t="shared" si="1"/>
        <v>0.14777777777777601</v>
      </c>
      <c r="N13" s="28">
        <f t="shared" si="2"/>
        <v>4.1282335810852571</v>
      </c>
    </row>
    <row r="14" spans="1:17">
      <c r="B14" s="22">
        <v>4</v>
      </c>
      <c r="C14" s="22">
        <v>52.3</v>
      </c>
      <c r="D14">
        <f t="shared" si="3"/>
        <v>51.870555555555555</v>
      </c>
      <c r="E14">
        <f t="shared" si="4"/>
        <v>0.4294444444444423</v>
      </c>
      <c r="F14">
        <f t="shared" si="5"/>
        <v>0.18442253086419569</v>
      </c>
      <c r="H14" t="s">
        <v>59</v>
      </c>
      <c r="I14">
        <f>-3*I13</f>
        <v>-4.1282335810852571</v>
      </c>
      <c r="K14" s="22">
        <v>4</v>
      </c>
      <c r="L14" s="28">
        <f t="shared" si="0"/>
        <v>-4.1282335810852571</v>
      </c>
      <c r="M14" s="28">
        <f t="shared" si="1"/>
        <v>0.4294444444444423</v>
      </c>
      <c r="N14" s="28">
        <f t="shared" si="2"/>
        <v>4.1282335810852571</v>
      </c>
    </row>
    <row r="15" spans="1:17">
      <c r="B15" s="22">
        <v>5</v>
      </c>
      <c r="C15" s="22">
        <v>55.8</v>
      </c>
      <c r="D15">
        <f t="shared" si="3"/>
        <v>55.888888888888886</v>
      </c>
      <c r="E15">
        <f t="shared" si="4"/>
        <v>-8.8888888888888573E-2</v>
      </c>
      <c r="F15">
        <f t="shared" si="5"/>
        <v>7.9012345679011792E-3</v>
      </c>
      <c r="H15" t="s">
        <v>60</v>
      </c>
      <c r="I15">
        <f>3*I13</f>
        <v>4.1282335810852571</v>
      </c>
      <c r="K15" s="22">
        <v>5</v>
      </c>
      <c r="L15" s="28">
        <f t="shared" si="0"/>
        <v>-4.1282335810852571</v>
      </c>
      <c r="M15" s="28">
        <f t="shared" si="1"/>
        <v>-8.8888888888888573E-2</v>
      </c>
      <c r="N15" s="28">
        <f t="shared" si="2"/>
        <v>4.1282335810852571</v>
      </c>
    </row>
    <row r="16" spans="1:17">
      <c r="B16" s="22">
        <v>6</v>
      </c>
      <c r="C16" s="22">
        <v>57.1</v>
      </c>
      <c r="D16">
        <f t="shared" si="3"/>
        <v>59.907222222222217</v>
      </c>
      <c r="E16">
        <f t="shared" si="4"/>
        <v>-2.8072222222222152</v>
      </c>
      <c r="F16">
        <f t="shared" si="5"/>
        <v>7.8804966049382319</v>
      </c>
      <c r="K16" s="22">
        <v>6</v>
      </c>
      <c r="L16" s="28">
        <f t="shared" si="0"/>
        <v>-4.1282335810852571</v>
      </c>
      <c r="M16" s="28">
        <f t="shared" si="1"/>
        <v>-2.8072222222222152</v>
      </c>
      <c r="N16" s="28">
        <f t="shared" si="2"/>
        <v>4.1282335810852571</v>
      </c>
    </row>
    <row r="17" spans="2:14">
      <c r="B17" s="22">
        <v>7</v>
      </c>
      <c r="C17" s="22">
        <v>62.4</v>
      </c>
      <c r="D17">
        <f t="shared" si="3"/>
        <v>63.925555555555555</v>
      </c>
      <c r="E17">
        <f t="shared" si="4"/>
        <v>-1.525555555555556</v>
      </c>
      <c r="F17">
        <f t="shared" si="5"/>
        <v>2.3273197530864209</v>
      </c>
      <c r="K17" s="22">
        <v>7</v>
      </c>
      <c r="L17" s="28">
        <f t="shared" si="0"/>
        <v>-4.1282335810852571</v>
      </c>
      <c r="M17" s="28">
        <f t="shared" si="1"/>
        <v>-1.525555555555556</v>
      </c>
      <c r="N17" s="28">
        <f t="shared" si="2"/>
        <v>4.1282335810852571</v>
      </c>
    </row>
    <row r="18" spans="2:14">
      <c r="B18" s="22">
        <v>8</v>
      </c>
      <c r="C18" s="22">
        <v>69</v>
      </c>
      <c r="D18">
        <f t="shared" si="3"/>
        <v>67.943888888888893</v>
      </c>
      <c r="E18">
        <f t="shared" si="4"/>
        <v>1.0561111111111074</v>
      </c>
      <c r="F18">
        <f t="shared" si="5"/>
        <v>1.1153706790123379</v>
      </c>
      <c r="K18" s="22">
        <v>8</v>
      </c>
      <c r="L18" s="28">
        <f t="shared" si="0"/>
        <v>-4.1282335810852571</v>
      </c>
      <c r="M18" s="28">
        <f t="shared" si="1"/>
        <v>1.0561111111111074</v>
      </c>
      <c r="N18" s="28">
        <f t="shared" si="2"/>
        <v>4.1282335810852571</v>
      </c>
    </row>
    <row r="19" spans="2:14">
      <c r="B19" s="22">
        <v>9</v>
      </c>
      <c r="C19" s="22">
        <v>73.7</v>
      </c>
      <c r="D19">
        <f t="shared" si="3"/>
        <v>71.962222222222209</v>
      </c>
      <c r="E19">
        <f t="shared" si="4"/>
        <v>1.7377777777777936</v>
      </c>
      <c r="F19">
        <f t="shared" si="5"/>
        <v>3.0198716049383267</v>
      </c>
      <c r="K19" s="22">
        <v>9</v>
      </c>
      <c r="L19" s="28">
        <f t="shared" si="0"/>
        <v>-4.1282335810852571</v>
      </c>
      <c r="M19" s="28">
        <f t="shared" si="1"/>
        <v>1.7377777777777936</v>
      </c>
      <c r="N19" s="28">
        <f t="shared" si="2"/>
        <v>4.1282335810852571</v>
      </c>
    </row>
    <row r="20" spans="2:14">
      <c r="B20" s="22">
        <v>10</v>
      </c>
      <c r="C20" s="22"/>
      <c r="D20" s="10">
        <f t="shared" si="3"/>
        <v>75.980555555555554</v>
      </c>
    </row>
    <row r="21" spans="2:14">
      <c r="B21" s="22">
        <v>11</v>
      </c>
      <c r="C21" s="22"/>
      <c r="D21" s="10">
        <f t="shared" si="3"/>
        <v>79.998888888888885</v>
      </c>
    </row>
    <row r="22" spans="2:14">
      <c r="B22" s="22">
        <v>12</v>
      </c>
      <c r="C22" s="22"/>
      <c r="D22" s="10">
        <f t="shared" si="3"/>
        <v>84.017222222222216</v>
      </c>
    </row>
    <row r="23" spans="2:14">
      <c r="B23" s="22">
        <v>13</v>
      </c>
      <c r="C23" s="22"/>
      <c r="D23" s="10">
        <f t="shared" si="3"/>
        <v>88.035555555555547</v>
      </c>
    </row>
    <row r="24" spans="2:14" ht="15" customHeight="1">
      <c r="B24" s="22">
        <v>14</v>
      </c>
      <c r="C24" s="22"/>
      <c r="D24" s="10">
        <f t="shared" si="3"/>
        <v>92.053888888888878</v>
      </c>
    </row>
    <row r="34" spans="1:12">
      <c r="A34" t="s">
        <v>20</v>
      </c>
    </row>
    <row r="35" spans="1:12" ht="15" thickBot="1"/>
    <row r="36" spans="1:12">
      <c r="A36" s="16" t="s">
        <v>21</v>
      </c>
      <c r="B36" s="16"/>
      <c r="H36" t="s">
        <v>42</v>
      </c>
    </row>
    <row r="37" spans="1:12">
      <c r="A37" s="13" t="s">
        <v>22</v>
      </c>
      <c r="B37" s="13">
        <v>0.99227237708758187</v>
      </c>
    </row>
    <row r="38" spans="1:12" ht="53">
      <c r="A38" s="13" t="s">
        <v>23</v>
      </c>
      <c r="B38" s="13">
        <v>0.98460447033104026</v>
      </c>
      <c r="I38" s="30" t="s">
        <v>53</v>
      </c>
      <c r="J38" s="29" t="s">
        <v>54</v>
      </c>
      <c r="K38" s="31" t="s">
        <v>62</v>
      </c>
      <c r="L38" s="25"/>
    </row>
    <row r="39" spans="1:12" ht="15">
      <c r="A39" s="13" t="s">
        <v>23</v>
      </c>
      <c r="B39" s="13">
        <v>0.9824051089497603</v>
      </c>
      <c r="I39" s="30"/>
      <c r="J39" s="29"/>
      <c r="K39" s="31"/>
      <c r="L39" s="24" t="s">
        <v>9</v>
      </c>
    </row>
    <row r="40" spans="1:12">
      <c r="A40" s="13" t="s">
        <v>24</v>
      </c>
      <c r="B40" s="13">
        <v>1.4710891117138947</v>
      </c>
      <c r="I40">
        <v>10</v>
      </c>
      <c r="J40">
        <v>77.2</v>
      </c>
      <c r="K40" s="32">
        <f>D20</f>
        <v>75.980555555555554</v>
      </c>
      <c r="L40" s="32">
        <f>J40-K40</f>
        <v>1.2194444444444485</v>
      </c>
    </row>
    <row r="41" spans="1:12" ht="15" thickBot="1">
      <c r="A41" s="14" t="s">
        <v>25</v>
      </c>
      <c r="B41" s="14">
        <v>9</v>
      </c>
      <c r="I41">
        <v>11</v>
      </c>
      <c r="J41">
        <v>82.1</v>
      </c>
      <c r="K41" s="32">
        <f>D21</f>
        <v>79.998888888888885</v>
      </c>
      <c r="L41" s="32">
        <f>J41-K41</f>
        <v>2.1011111111111092</v>
      </c>
    </row>
    <row r="42" spans="1:12" ht="15" customHeight="1">
      <c r="I42">
        <v>12</v>
      </c>
      <c r="J42">
        <v>87.8</v>
      </c>
      <c r="K42" s="32">
        <f>D22</f>
        <v>84.017222222222216</v>
      </c>
      <c r="L42" s="33">
        <f>J42-K42</f>
        <v>3.7827777777777811</v>
      </c>
    </row>
    <row r="43" spans="1:12" ht="15.75" customHeight="1" thickBot="1">
      <c r="A43" t="s">
        <v>26</v>
      </c>
      <c r="I43">
        <v>13</v>
      </c>
      <c r="J43">
        <v>90.6</v>
      </c>
      <c r="K43" s="32">
        <f>D23</f>
        <v>88.035555555555547</v>
      </c>
      <c r="L43" s="32">
        <f>J43-K43</f>
        <v>2.5644444444444474</v>
      </c>
    </row>
    <row r="44" spans="1:12">
      <c r="A44" s="15"/>
      <c r="B44" s="15" t="s">
        <v>31</v>
      </c>
      <c r="C44" s="15" t="s">
        <v>32</v>
      </c>
      <c r="D44" s="15" t="s">
        <v>33</v>
      </c>
      <c r="E44" s="15" t="s">
        <v>34</v>
      </c>
      <c r="F44" s="15" t="s">
        <v>35</v>
      </c>
      <c r="I44">
        <v>14</v>
      </c>
      <c r="J44">
        <v>98.9</v>
      </c>
      <c r="K44" s="32">
        <f>D24</f>
        <v>92.053888888888878</v>
      </c>
      <c r="L44" s="34">
        <f>J44-K44</f>
        <v>6.8461111111111279</v>
      </c>
    </row>
    <row r="45" spans="1:12" ht="15">
      <c r="A45" s="13" t="s">
        <v>27</v>
      </c>
      <c r="B45" s="13">
        <v>1</v>
      </c>
      <c r="C45" s="13">
        <v>968.82016666666664</v>
      </c>
      <c r="D45" s="13">
        <v>968.82016666666664</v>
      </c>
      <c r="E45" s="13">
        <v>447.67743887456561</v>
      </c>
      <c r="F45" s="13">
        <v>1.3256546610199409E-7</v>
      </c>
      <c r="I45" s="21" t="s">
        <v>63</v>
      </c>
    </row>
    <row r="46" spans="1:12" ht="15">
      <c r="A46" s="13" t="s">
        <v>28</v>
      </c>
      <c r="B46" s="13">
        <v>7</v>
      </c>
      <c r="C46" s="13">
        <v>15.148722222222229</v>
      </c>
      <c r="D46" s="13">
        <v>2.1641031746031758</v>
      </c>
      <c r="E46" s="13"/>
      <c r="F46" s="13"/>
      <c r="I46" s="21"/>
    </row>
    <row r="47" spans="1:12" ht="16" thickBot="1">
      <c r="A47" s="14" t="s">
        <v>29</v>
      </c>
      <c r="B47" s="14">
        <v>8</v>
      </c>
      <c r="C47" s="14">
        <v>983.96888888888884</v>
      </c>
      <c r="D47" s="14"/>
      <c r="E47" s="14"/>
      <c r="F47" s="14"/>
      <c r="I47" s="21" t="s">
        <v>64</v>
      </c>
    </row>
    <row r="48" spans="1:12" ht="15" thickBot="1"/>
    <row r="49" spans="1:9" ht="15">
      <c r="A49" s="15"/>
      <c r="B49" s="15" t="s">
        <v>36</v>
      </c>
      <c r="C49" s="15" t="s">
        <v>24</v>
      </c>
      <c r="D49" s="15" t="s">
        <v>37</v>
      </c>
      <c r="E49" s="15" t="s">
        <v>38</v>
      </c>
      <c r="F49" s="15" t="s">
        <v>39</v>
      </c>
      <c r="G49" s="15" t="s">
        <v>40</v>
      </c>
      <c r="I49" s="21"/>
    </row>
    <row r="50" spans="1:9">
      <c r="A50" s="13" t="s">
        <v>30</v>
      </c>
      <c r="B50" s="17">
        <v>35.797222222222224</v>
      </c>
      <c r="C50" s="13">
        <v>1.0687214624839805</v>
      </c>
      <c r="D50" s="13">
        <v>33.495371318753506</v>
      </c>
      <c r="E50" s="13">
        <v>5.4761744223362819E-9</v>
      </c>
      <c r="F50" s="13">
        <v>33.270097534522584</v>
      </c>
      <c r="G50" s="13">
        <v>38.324346909921864</v>
      </c>
      <c r="H50" s="13">
        <v>33.270097534522584</v>
      </c>
      <c r="I50" s="13">
        <v>38.324346909921864</v>
      </c>
    </row>
    <row r="51" spans="1:9" ht="15" thickBot="1">
      <c r="A51" s="14" t="s">
        <v>41</v>
      </c>
      <c r="B51" s="18">
        <v>4.0183333333333326</v>
      </c>
      <c r="C51" s="14">
        <v>0.18991678768183254</v>
      </c>
      <c r="D51" s="14">
        <v>21.158389326093928</v>
      </c>
      <c r="E51" s="14">
        <v>1.3256546610199409E-7</v>
      </c>
      <c r="F51" s="14">
        <v>3.5692514915184783</v>
      </c>
      <c r="G51" s="14">
        <v>4.4674151751481865</v>
      </c>
      <c r="H51" s="14">
        <v>3.5692514915184783</v>
      </c>
      <c r="I51" s="14">
        <v>4.4674151751481865</v>
      </c>
    </row>
  </sheetData>
  <mergeCells count="3">
    <mergeCell ref="B9:B10"/>
    <mergeCell ref="C9:C10"/>
    <mergeCell ref="D9:D10"/>
  </mergeCells>
  <pageMargins left="0.7" right="0.7" top="0.75" bottom="0.75" header="0.3" footer="0.3"/>
  <pageSetup paperSize="9" orientation="portrait" horizontalDpi="4294967293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problème 1</vt:lpstr>
      <vt:lpstr>problème 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apedomeseli@yahoo.fr</dc:creator>
  <cp:lastModifiedBy>Jocelyn Lemay</cp:lastModifiedBy>
  <cp:lastPrinted>2013-10-14T01:26:04Z</cp:lastPrinted>
  <dcterms:created xsi:type="dcterms:W3CDTF">2013-10-13T21:33:03Z</dcterms:created>
  <dcterms:modified xsi:type="dcterms:W3CDTF">2015-01-23T17:33:22Z</dcterms:modified>
</cp:coreProperties>
</file>