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1220" yWindow="0" windowWidth="24240" windowHeight="13740" tabRatio="500"/>
  </bookViews>
  <sheets>
    <sheet name="Question 1 - NPO" sheetId="3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0" i="3"/>
  <c r="C112"/>
  <c r="E62"/>
  <c r="E65"/>
  <c r="O85"/>
  <c r="E74"/>
  <c r="P74"/>
  <c r="P85"/>
  <c r="E63"/>
  <c r="D61"/>
  <c r="E59"/>
  <c r="D58"/>
  <c r="D57"/>
  <c r="D56"/>
  <c r="E54"/>
  <c r="D52"/>
  <c r="D51"/>
  <c r="C95"/>
  <c r="D85"/>
  <c r="J41"/>
  <c r="I37"/>
  <c r="G140"/>
  <c r="D102"/>
  <c r="D97"/>
  <c r="C104"/>
  <c r="D104"/>
  <c r="F104"/>
  <c r="C124"/>
  <c r="F124"/>
  <c r="J38"/>
  <c r="I36"/>
  <c r="E71"/>
  <c r="C125"/>
  <c r="F125"/>
  <c r="E77"/>
  <c r="C110"/>
  <c r="E110"/>
  <c r="E111"/>
  <c r="F111"/>
  <c r="F112"/>
  <c r="C114"/>
  <c r="I46"/>
  <c r="D116"/>
  <c r="F116"/>
  <c r="D118"/>
  <c r="F118"/>
  <c r="C96"/>
  <c r="F96"/>
  <c r="J42"/>
  <c r="C123"/>
  <c r="F123"/>
  <c r="C102"/>
  <c r="C93"/>
  <c r="F93"/>
  <c r="E102"/>
  <c r="E92"/>
  <c r="E98"/>
  <c r="E103"/>
  <c r="E126"/>
  <c r="F127"/>
  <c r="F106"/>
  <c r="F100"/>
  <c r="F99"/>
  <c r="F95"/>
  <c r="F94"/>
  <c r="H7"/>
  <c r="H8"/>
  <c r="H9"/>
  <c r="H10"/>
  <c r="H11"/>
  <c r="H12"/>
  <c r="H13"/>
  <c r="E14"/>
  <c r="F14"/>
  <c r="G14"/>
  <c r="H16"/>
  <c r="H17"/>
  <c r="H18"/>
  <c r="H19"/>
  <c r="E20"/>
  <c r="F20"/>
  <c r="G20"/>
  <c r="H22"/>
  <c r="H23"/>
  <c r="H24"/>
  <c r="H6"/>
  <c r="G25"/>
  <c r="F25"/>
  <c r="E25"/>
  <c r="F27"/>
  <c r="E105"/>
  <c r="E129"/>
  <c r="E119"/>
  <c r="F102"/>
  <c r="D110"/>
  <c r="J48"/>
  <c r="D122"/>
  <c r="D126"/>
  <c r="J47"/>
  <c r="D114"/>
  <c r="F114"/>
  <c r="J49"/>
  <c r="H20"/>
  <c r="G27"/>
  <c r="E27"/>
  <c r="F129"/>
  <c r="E131"/>
  <c r="E134"/>
  <c r="H14"/>
  <c r="J77"/>
  <c r="I76"/>
  <c r="D117"/>
  <c r="F117"/>
  <c r="C113"/>
  <c r="F113"/>
  <c r="D98"/>
  <c r="D103"/>
  <c r="D105"/>
  <c r="D128"/>
  <c r="F97"/>
  <c r="J85"/>
  <c r="I85"/>
  <c r="F128"/>
  <c r="D131"/>
  <c r="D119"/>
  <c r="C98"/>
  <c r="F92"/>
  <c r="F110"/>
  <c r="F119"/>
  <c r="C119"/>
  <c r="D134"/>
  <c r="F98"/>
  <c r="C103"/>
  <c r="F103"/>
  <c r="C105"/>
  <c r="C130"/>
  <c r="F105"/>
  <c r="C131"/>
  <c r="F130"/>
  <c r="F131"/>
  <c r="E53"/>
  <c r="C122"/>
  <c r="F122"/>
  <c r="F126"/>
  <c r="F134"/>
  <c r="E85"/>
  <c r="C126"/>
  <c r="C134"/>
</calcChain>
</file>

<file path=xl/sharedStrings.xml><?xml version="1.0" encoding="utf-8"?>
<sst xmlns="http://schemas.openxmlformats.org/spreadsheetml/2006/main" count="117" uniqueCount="59">
  <si>
    <t>Cash</t>
  </si>
  <si>
    <t>Building</t>
  </si>
  <si>
    <t>Accounts Payable</t>
  </si>
  <si>
    <t>Restricted Fund Method</t>
  </si>
  <si>
    <t>General Fund</t>
  </si>
  <si>
    <t>Capital Asset Fund</t>
  </si>
  <si>
    <t>Endowment Fund</t>
  </si>
  <si>
    <t>Equipment</t>
  </si>
  <si>
    <t>Statement of Operations</t>
  </si>
  <si>
    <t>Revenues</t>
  </si>
  <si>
    <t>Expenses</t>
  </si>
  <si>
    <t>Unrestricted</t>
  </si>
  <si>
    <t>Endowment</t>
  </si>
  <si>
    <t>Invested in Capital Assets</t>
  </si>
  <si>
    <t>Total Points</t>
  </si>
  <si>
    <t>Interest</t>
  </si>
  <si>
    <t>Pledges Receivable</t>
  </si>
  <si>
    <t>Allowance for Uncollectible pledges</t>
  </si>
  <si>
    <t>Grants receivable</t>
  </si>
  <si>
    <t>Investments</t>
  </si>
  <si>
    <t>Wage Payable</t>
  </si>
  <si>
    <t>Accrued Liabilities</t>
  </si>
  <si>
    <t>Land and Building</t>
  </si>
  <si>
    <t>Furniture and equipment</t>
  </si>
  <si>
    <t>Accumulated Amortization</t>
  </si>
  <si>
    <t>Fund Balances</t>
  </si>
  <si>
    <t xml:space="preserve">Total </t>
  </si>
  <si>
    <t>Liabilities</t>
  </si>
  <si>
    <t>Assets</t>
  </si>
  <si>
    <t>check</t>
  </si>
  <si>
    <t>Entry #</t>
  </si>
  <si>
    <t>Interfund transfer</t>
  </si>
  <si>
    <t>Grants Receivable</t>
  </si>
  <si>
    <t>OR (combined)</t>
  </si>
  <si>
    <t>Wages Payable</t>
  </si>
  <si>
    <t>Allowance for uncollectible pledges</t>
  </si>
  <si>
    <t>Pledge receivable</t>
  </si>
  <si>
    <t>Depreciation expense</t>
  </si>
  <si>
    <t>Accumulated depreciation</t>
  </si>
  <si>
    <t>Deferred revenue- contributions</t>
  </si>
  <si>
    <t>Contributions</t>
  </si>
  <si>
    <t>Depreciation</t>
  </si>
  <si>
    <t>Excess of revenues over expenses</t>
  </si>
  <si>
    <t>Interest income</t>
  </si>
  <si>
    <t>Revenue - Contribution</t>
  </si>
  <si>
    <t>Statement of Changes in fund balances</t>
  </si>
  <si>
    <t>Balance, opening</t>
  </si>
  <si>
    <t>Balance, Closing</t>
  </si>
  <si>
    <t>Statement of Financial position</t>
  </si>
  <si>
    <t>Total Liabilities</t>
  </si>
  <si>
    <t>Total Fund Balance</t>
  </si>
  <si>
    <t>Short term assets</t>
  </si>
  <si>
    <t>Long term assets</t>
  </si>
  <si>
    <t>Total Assets</t>
  </si>
  <si>
    <t>Check</t>
  </si>
  <si>
    <t>ESL program Expense</t>
  </si>
  <si>
    <t>Canadian History Expense</t>
  </si>
  <si>
    <t>ESL Program</t>
  </si>
  <si>
    <t>Canadian History Program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</si>
</sst>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(* #,##0_);_(* \(#,##0\);_(* &quot;-&quot;?_);_(@_)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88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0" xfId="1" applyNumberFormat="1" applyFont="1" applyBorder="1"/>
    <xf numFmtId="0" fontId="0" fillId="0" borderId="3" xfId="0" applyBorder="1"/>
    <xf numFmtId="164" fontId="0" fillId="0" borderId="1" xfId="0" applyNumberFormat="1" applyBorder="1"/>
    <xf numFmtId="164" fontId="0" fillId="0" borderId="2" xfId="0" applyNumberFormat="1" applyBorder="1"/>
    <xf numFmtId="0" fontId="2" fillId="0" borderId="0" xfId="0" applyFont="1" applyAlignment="1">
      <alignment horizontal="center"/>
    </xf>
    <xf numFmtId="0" fontId="0" fillId="0" borderId="0" xfId="0" applyBorder="1"/>
    <xf numFmtId="164" fontId="0" fillId="0" borderId="8" xfId="1" applyNumberFormat="1" applyFont="1" applyBorder="1"/>
    <xf numFmtId="0" fontId="0" fillId="0" borderId="4" xfId="0" applyBorder="1"/>
    <xf numFmtId="164" fontId="0" fillId="0" borderId="4" xfId="1" applyNumberFormat="1" applyFont="1" applyBorder="1"/>
    <xf numFmtId="164" fontId="0" fillId="0" borderId="10" xfId="1" applyNumberFormat="1" applyFont="1" applyBorder="1"/>
    <xf numFmtId="164" fontId="0" fillId="0" borderId="7" xfId="1" applyNumberFormat="1" applyFont="1" applyBorder="1"/>
    <xf numFmtId="0" fontId="0" fillId="0" borderId="7" xfId="0" applyBorder="1"/>
    <xf numFmtId="0" fontId="0" fillId="0" borderId="7" xfId="0" applyBorder="1" applyAlignment="1"/>
    <xf numFmtId="164" fontId="0" fillId="0" borderId="9" xfId="1" applyNumberFormat="1" applyFont="1" applyBorder="1"/>
    <xf numFmtId="0" fontId="5" fillId="0" borderId="0" xfId="1" applyNumberFormat="1" applyFont="1" applyAlignment="1">
      <alignment horizontal="left" vertical="center"/>
    </xf>
    <xf numFmtId="0" fontId="5" fillId="0" borderId="0" xfId="1" applyNumberFormat="1" applyFont="1" applyAlignment="1">
      <alignment horizontal="left"/>
    </xf>
    <xf numFmtId="0" fontId="5" fillId="0" borderId="7" xfId="1" applyNumberFormat="1" applyFont="1" applyBorder="1" applyAlignment="1">
      <alignment horizontal="left"/>
    </xf>
    <xf numFmtId="0" fontId="5" fillId="0" borderId="9" xfId="1" applyNumberFormat="1" applyFont="1" applyBorder="1" applyAlignment="1">
      <alignment horizontal="left"/>
    </xf>
    <xf numFmtId="0" fontId="5" fillId="0" borderId="0" xfId="1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/>
    <xf numFmtId="164" fontId="5" fillId="0" borderId="1" xfId="1" applyNumberFormat="1" applyFont="1" applyBorder="1"/>
    <xf numFmtId="164" fontId="5" fillId="0" borderId="1" xfId="1" applyNumberFormat="1" applyFont="1" applyBorder="1" applyAlignment="1">
      <alignment horizontal="center" vertical="center"/>
    </xf>
    <xf numFmtId="164" fontId="0" fillId="0" borderId="0" xfId="0" applyNumberFormat="1" applyBorder="1"/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0" xfId="0" applyFill="1"/>
    <xf numFmtId="0" fontId="7" fillId="0" borderId="0" xfId="1" applyNumberFormat="1" applyFont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164" fontId="5" fillId="0" borderId="0" xfId="1" applyNumberFormat="1" applyFont="1" applyAlignment="1">
      <alignment horizontal="left" vertical="center"/>
    </xf>
    <xf numFmtId="0" fontId="6" fillId="0" borderId="11" xfId="0" applyFont="1" applyBorder="1"/>
    <xf numFmtId="0" fontId="6" fillId="0" borderId="2" xfId="0" applyFont="1" applyBorder="1"/>
    <xf numFmtId="164" fontId="6" fillId="0" borderId="2" xfId="0" applyNumberFormat="1" applyFont="1" applyBorder="1"/>
    <xf numFmtId="164" fontId="6" fillId="0" borderId="12" xfId="0" applyNumberFormat="1" applyFont="1" applyBorder="1"/>
    <xf numFmtId="164" fontId="0" fillId="0" borderId="7" xfId="1" applyNumberFormat="1" applyFont="1" applyBorder="1" applyAlignment="1">
      <alignment wrapText="1"/>
    </xf>
    <xf numFmtId="164" fontId="0" fillId="0" borderId="0" xfId="1" applyNumberFormat="1" applyFont="1" applyBorder="1" applyAlignment="1">
      <alignment wrapText="1"/>
    </xf>
    <xf numFmtId="165" fontId="0" fillId="0" borderId="0" xfId="0" applyNumberForma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164" fontId="2" fillId="0" borderId="0" xfId="1" applyNumberFormat="1" applyFont="1" applyBorder="1"/>
    <xf numFmtId="164" fontId="2" fillId="0" borderId="8" xfId="1" applyNumberFormat="1" applyFont="1" applyBorder="1"/>
    <xf numFmtId="164" fontId="0" fillId="0" borderId="6" xfId="1" applyNumberFormat="1" applyFont="1" applyBorder="1"/>
    <xf numFmtId="0" fontId="0" fillId="0" borderId="9" xfId="0" applyBorder="1"/>
    <xf numFmtId="164" fontId="0" fillId="0" borderId="12" xfId="1" applyNumberFormat="1" applyFont="1" applyBorder="1"/>
    <xf numFmtId="0" fontId="2" fillId="0" borderId="9" xfId="0" applyFont="1" applyBorder="1"/>
    <xf numFmtId="0" fontId="5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7" fillId="0" borderId="8" xfId="1" applyNumberFormat="1" applyFont="1" applyBorder="1" applyAlignment="1">
      <alignment horizontal="center" vertical="center"/>
    </xf>
    <xf numFmtId="164" fontId="7" fillId="0" borderId="8" xfId="1" applyNumberFormat="1" applyFont="1" applyBorder="1" applyAlignment="1">
      <alignment horizontal="center" vertical="center"/>
    </xf>
    <xf numFmtId="0" fontId="2" fillId="3" borderId="0" xfId="0" applyFont="1" applyFill="1" applyBorder="1"/>
    <xf numFmtId="164" fontId="7" fillId="0" borderId="10" xfId="1" applyNumberFormat="1" applyFont="1" applyBorder="1" applyAlignment="1">
      <alignment horizontal="center" vertical="center"/>
    </xf>
    <xf numFmtId="164" fontId="8" fillId="0" borderId="0" xfId="0" applyNumberFormat="1" applyFont="1" applyFill="1" applyBorder="1"/>
    <xf numFmtId="0" fontId="5" fillId="0" borderId="11" xfId="0" applyFont="1" applyBorder="1" applyAlignment="1">
      <alignment horizontal="center"/>
    </xf>
    <xf numFmtId="0" fontId="0" fillId="0" borderId="2" xfId="0" applyBorder="1"/>
    <xf numFmtId="164" fontId="0" fillId="0" borderId="12" xfId="0" applyNumberFormat="1" applyBorder="1"/>
    <xf numFmtId="164" fontId="7" fillId="0" borderId="6" xfId="1" applyNumberFormat="1" applyFont="1" applyBorder="1" applyAlignment="1">
      <alignment horizontal="center" vertical="center"/>
    </xf>
    <xf numFmtId="164" fontId="0" fillId="0" borderId="0" xfId="0" applyNumberFormat="1"/>
    <xf numFmtId="164" fontId="2" fillId="2" borderId="0" xfId="1" applyNumberFormat="1" applyFont="1" applyFill="1" applyBorder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164" fontId="0" fillId="3" borderId="5" xfId="1" applyNumberFormat="1" applyFont="1" applyFill="1" applyBorder="1" applyAlignment="1">
      <alignment horizontal="center"/>
    </xf>
    <xf numFmtId="164" fontId="0" fillId="3" borderId="3" xfId="1" applyNumberFormat="1" applyFont="1" applyFill="1" applyBorder="1" applyAlignment="1">
      <alignment horizontal="center"/>
    </xf>
    <xf numFmtId="164" fontId="0" fillId="3" borderId="6" xfId="1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</cellXfs>
  <cellStyles count="588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3:X183"/>
  <sheetViews>
    <sheetView tabSelected="1" zoomScale="85" zoomScaleNormal="85" zoomScalePageLayoutView="85" workbookViewId="0"/>
  </sheetViews>
  <sheetFormatPr defaultColWidth="11" defaultRowHeight="15.75"/>
  <cols>
    <col min="1" max="1" width="12.5" style="29" customWidth="1"/>
    <col min="2" max="2" width="19.375" style="9" customWidth="1"/>
    <col min="3" max="3" width="31" customWidth="1"/>
    <col min="4" max="4" width="13" customWidth="1"/>
    <col min="5" max="5" width="16.625" bestFit="1" customWidth="1"/>
    <col min="6" max="6" width="16.875" customWidth="1"/>
    <col min="7" max="7" width="16.375" customWidth="1"/>
    <col min="8" max="8" width="11.5" style="19" customWidth="1"/>
    <col min="9" max="9" width="16.875" style="2" customWidth="1"/>
    <col min="10" max="10" width="18.125" style="2" customWidth="1"/>
    <col min="11" max="11" width="11" style="2"/>
    <col min="12" max="12" width="14.125" style="2" customWidth="1"/>
    <col min="13" max="13" width="6.625" style="20" customWidth="1"/>
    <col min="14" max="14" width="11" style="2"/>
    <col min="15" max="15" width="18" style="2" customWidth="1"/>
    <col min="16" max="17" width="11" style="2"/>
    <col min="18" max="18" width="11" style="20"/>
    <col min="22" max="23" width="11.5" style="2" bestFit="1" customWidth="1"/>
    <col min="24" max="24" width="11" style="24"/>
  </cols>
  <sheetData>
    <row r="3" spans="3:8">
      <c r="F3" s="1"/>
      <c r="G3" s="1"/>
    </row>
    <row r="4" spans="3:8">
      <c r="C4" s="30"/>
      <c r="D4" s="6"/>
      <c r="E4" s="43" t="s">
        <v>4</v>
      </c>
      <c r="F4" s="43" t="s">
        <v>5</v>
      </c>
      <c r="G4" s="44" t="s">
        <v>6</v>
      </c>
      <c r="H4" s="33" t="s">
        <v>26</v>
      </c>
    </row>
    <row r="5" spans="3:8">
      <c r="C5" s="45" t="s">
        <v>28</v>
      </c>
      <c r="D5" s="10"/>
      <c r="E5" s="46"/>
      <c r="F5" s="46"/>
      <c r="G5" s="47"/>
      <c r="H5" s="34"/>
    </row>
    <row r="6" spans="3:8">
      <c r="C6" s="16" t="s">
        <v>0</v>
      </c>
      <c r="D6" s="10"/>
      <c r="E6" s="5">
        <v>20000</v>
      </c>
      <c r="F6" s="5">
        <v>300000</v>
      </c>
      <c r="G6" s="11">
        <v>22000</v>
      </c>
      <c r="H6" s="34">
        <f>SUM(E6:G6)</f>
        <v>342000</v>
      </c>
    </row>
    <row r="7" spans="3:8">
      <c r="C7" s="16" t="s">
        <v>19</v>
      </c>
      <c r="D7" s="10"/>
      <c r="E7" s="5"/>
      <c r="F7" s="5"/>
      <c r="G7" s="11">
        <v>60000</v>
      </c>
      <c r="H7" s="34">
        <f t="shared" ref="H7:H24" si="0">SUM(E7:G7)</f>
        <v>60000</v>
      </c>
    </row>
    <row r="8" spans="3:8">
      <c r="C8" s="16" t="s">
        <v>16</v>
      </c>
      <c r="D8" s="10"/>
      <c r="E8" s="10">
        <v>23000</v>
      </c>
      <c r="F8" s="5"/>
      <c r="G8" s="11"/>
      <c r="H8" s="34">
        <f t="shared" si="0"/>
        <v>23000</v>
      </c>
    </row>
    <row r="9" spans="3:8" ht="29.1" customHeight="1">
      <c r="C9" s="66" t="s">
        <v>17</v>
      </c>
      <c r="D9" s="67"/>
      <c r="E9" s="5">
        <v>-12000</v>
      </c>
      <c r="F9" s="5"/>
      <c r="G9" s="11"/>
      <c r="H9" s="34">
        <f t="shared" si="0"/>
        <v>-12000</v>
      </c>
    </row>
    <row r="10" spans="3:8">
      <c r="C10" s="16" t="s">
        <v>18</v>
      </c>
      <c r="D10" s="10"/>
      <c r="E10" s="5">
        <v>14000</v>
      </c>
      <c r="F10" s="5">
        <v>20000</v>
      </c>
      <c r="G10" s="11"/>
      <c r="H10" s="34">
        <f t="shared" si="0"/>
        <v>34000</v>
      </c>
    </row>
    <row r="11" spans="3:8">
      <c r="C11" s="16" t="s">
        <v>22</v>
      </c>
      <c r="D11" s="10"/>
      <c r="E11" s="5"/>
      <c r="F11" s="5">
        <v>100000</v>
      </c>
      <c r="G11" s="11"/>
      <c r="H11" s="34">
        <f t="shared" si="0"/>
        <v>100000</v>
      </c>
    </row>
    <row r="12" spans="3:8">
      <c r="C12" s="16" t="s">
        <v>23</v>
      </c>
      <c r="D12" s="10"/>
      <c r="E12" s="5"/>
      <c r="F12" s="5">
        <v>15000</v>
      </c>
      <c r="G12" s="11"/>
      <c r="H12" s="34">
        <f t="shared" si="0"/>
        <v>15000</v>
      </c>
    </row>
    <row r="13" spans="3:8">
      <c r="C13" s="16" t="s">
        <v>24</v>
      </c>
      <c r="D13" s="10"/>
      <c r="E13" s="5"/>
      <c r="F13" s="5">
        <v>-30000</v>
      </c>
      <c r="G13" s="11"/>
      <c r="H13" s="34">
        <f t="shared" si="0"/>
        <v>-30000</v>
      </c>
    </row>
    <row r="14" spans="3:8">
      <c r="C14" s="16"/>
      <c r="D14" s="10"/>
      <c r="E14" s="4">
        <f>SUM(E6:E13)</f>
        <v>45000</v>
      </c>
      <c r="F14" s="4">
        <f>SUM(F6:F13)</f>
        <v>405000</v>
      </c>
      <c r="G14" s="48">
        <f>SUM(G6:G13)</f>
        <v>82000</v>
      </c>
      <c r="H14" s="34">
        <f t="shared" si="0"/>
        <v>532000</v>
      </c>
    </row>
    <row r="15" spans="3:8">
      <c r="C15" s="45" t="s">
        <v>27</v>
      </c>
      <c r="D15" s="10"/>
      <c r="E15" s="5"/>
      <c r="F15" s="5"/>
      <c r="G15" s="11"/>
      <c r="H15" s="34"/>
    </row>
    <row r="16" spans="3:8">
      <c r="C16" s="16" t="s">
        <v>2</v>
      </c>
      <c r="D16" s="10"/>
      <c r="E16" s="5">
        <v>-12000</v>
      </c>
      <c r="F16" s="5">
        <v>-11000</v>
      </c>
      <c r="G16" s="11"/>
      <c r="H16" s="34">
        <f t="shared" si="0"/>
        <v>-23000</v>
      </c>
    </row>
    <row r="17" spans="1:16">
      <c r="C17" s="16" t="s">
        <v>20</v>
      </c>
      <c r="D17" s="10"/>
      <c r="E17" s="5">
        <v>-1000</v>
      </c>
      <c r="F17" s="5"/>
      <c r="G17" s="11"/>
      <c r="H17" s="34">
        <f t="shared" si="0"/>
        <v>-1000</v>
      </c>
    </row>
    <row r="18" spans="1:16">
      <c r="C18" s="16" t="s">
        <v>21</v>
      </c>
      <c r="D18" s="10"/>
      <c r="E18" s="5">
        <v>-5000</v>
      </c>
      <c r="F18" s="5"/>
      <c r="G18" s="11"/>
      <c r="H18" s="34">
        <f t="shared" si="0"/>
        <v>-5000</v>
      </c>
    </row>
    <row r="19" spans="1:16">
      <c r="C19" s="10" t="s">
        <v>39</v>
      </c>
      <c r="D19" s="10"/>
      <c r="E19" s="5">
        <v>-23000</v>
      </c>
      <c r="F19" s="5"/>
      <c r="G19" s="11"/>
      <c r="H19" s="34">
        <f t="shared" si="0"/>
        <v>-23000</v>
      </c>
    </row>
    <row r="20" spans="1:16">
      <c r="C20" s="16"/>
      <c r="D20" s="10"/>
      <c r="E20" s="4">
        <f>SUM(E16:E19)</f>
        <v>-41000</v>
      </c>
      <c r="F20" s="4">
        <f>SUM(F16:F19)</f>
        <v>-11000</v>
      </c>
      <c r="G20" s="48">
        <f>SUM(G16:G19)</f>
        <v>0</v>
      </c>
      <c r="H20" s="34">
        <f t="shared" si="0"/>
        <v>-52000</v>
      </c>
    </row>
    <row r="21" spans="1:16">
      <c r="C21" s="45" t="s">
        <v>25</v>
      </c>
      <c r="D21" s="10"/>
      <c r="E21" s="5"/>
      <c r="F21" s="5"/>
      <c r="G21" s="11"/>
      <c r="H21" s="34"/>
    </row>
    <row r="22" spans="1:16">
      <c r="C22" s="17" t="s">
        <v>13</v>
      </c>
      <c r="D22" s="10"/>
      <c r="E22" s="5"/>
      <c r="F22" s="5">
        <v>-394000</v>
      </c>
      <c r="G22" s="11"/>
      <c r="H22" s="34">
        <f t="shared" si="0"/>
        <v>-394000</v>
      </c>
    </row>
    <row r="23" spans="1:16">
      <c r="C23" s="17" t="s">
        <v>12</v>
      </c>
      <c r="D23" s="10"/>
      <c r="E23" s="5"/>
      <c r="F23" s="5"/>
      <c r="G23" s="11">
        <v>-82000</v>
      </c>
      <c r="H23" s="34">
        <f t="shared" si="0"/>
        <v>-82000</v>
      </c>
    </row>
    <row r="24" spans="1:16">
      <c r="C24" s="17" t="s">
        <v>11</v>
      </c>
      <c r="D24" s="10"/>
      <c r="E24" s="5">
        <v>-4000</v>
      </c>
      <c r="F24" s="10"/>
      <c r="G24" s="31"/>
      <c r="H24" s="34">
        <f t="shared" si="0"/>
        <v>-4000</v>
      </c>
    </row>
    <row r="25" spans="1:16">
      <c r="C25" s="49"/>
      <c r="D25" s="12"/>
      <c r="E25" s="3">
        <f>SUM(E22:E24)</f>
        <v>-4000</v>
      </c>
      <c r="F25" s="3">
        <f>SUM(F22:F23)</f>
        <v>-394000</v>
      </c>
      <c r="G25" s="50">
        <f>SUM(G22:G23)</f>
        <v>-82000</v>
      </c>
      <c r="H25" s="35"/>
    </row>
    <row r="27" spans="1:16">
      <c r="C27" s="36" t="s">
        <v>29</v>
      </c>
      <c r="D27" s="37"/>
      <c r="E27" s="38">
        <f>E14+E20+E25</f>
        <v>0</v>
      </c>
      <c r="F27" s="38">
        <f>F14+F20+F25</f>
        <v>0</v>
      </c>
      <c r="G27" s="39">
        <f>G14+G20+G25</f>
        <v>0</v>
      </c>
    </row>
    <row r="29" spans="1:16">
      <c r="A29" s="29" t="s">
        <v>30</v>
      </c>
    </row>
    <row r="30" spans="1:16">
      <c r="B30" s="65" t="s">
        <v>3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</row>
    <row r="31" spans="1:16">
      <c r="B31" s="68" t="s">
        <v>4</v>
      </c>
      <c r="C31" s="69"/>
      <c r="D31" s="69"/>
      <c r="E31" s="70"/>
      <c r="F31" s="20"/>
      <c r="G31" s="68" t="s">
        <v>5</v>
      </c>
      <c r="H31" s="69"/>
      <c r="I31" s="69"/>
      <c r="J31" s="70"/>
      <c r="K31" s="23"/>
      <c r="L31" s="71" t="s">
        <v>6</v>
      </c>
      <c r="M31" s="72"/>
      <c r="N31" s="72"/>
      <c r="O31" s="72"/>
      <c r="P31" s="73"/>
    </row>
    <row r="32" spans="1:16">
      <c r="B32" s="15"/>
      <c r="C32" s="5"/>
      <c r="D32" s="5"/>
      <c r="E32" s="11"/>
      <c r="F32" s="21"/>
      <c r="G32" s="15"/>
      <c r="H32" s="5"/>
      <c r="I32" s="5"/>
      <c r="J32" s="11"/>
      <c r="K32" s="23"/>
      <c r="L32" s="15"/>
      <c r="M32" s="5"/>
      <c r="N32" s="10"/>
      <c r="O32" s="5"/>
      <c r="P32" s="11"/>
    </row>
    <row r="33" spans="1:16">
      <c r="B33" s="15"/>
      <c r="C33" s="5"/>
      <c r="D33" s="5"/>
      <c r="E33" s="11"/>
      <c r="F33" s="21"/>
      <c r="G33" s="15"/>
      <c r="H33" s="5"/>
      <c r="I33" s="5"/>
      <c r="J33" s="11"/>
      <c r="K33" s="23"/>
      <c r="L33" s="15"/>
      <c r="M33" s="5"/>
      <c r="N33" s="10"/>
      <c r="O33" s="5"/>
      <c r="P33" s="11"/>
    </row>
    <row r="34" spans="1:16">
      <c r="B34" s="15"/>
      <c r="C34" s="5"/>
      <c r="D34" s="5"/>
      <c r="E34" s="11"/>
      <c r="F34" s="21"/>
      <c r="G34" s="15"/>
      <c r="H34" s="5"/>
      <c r="I34" s="5"/>
      <c r="J34" s="11"/>
      <c r="K34" s="23"/>
      <c r="L34" s="15"/>
      <c r="M34" s="5"/>
      <c r="N34" s="10"/>
      <c r="O34" s="5"/>
      <c r="P34" s="11"/>
    </row>
    <row r="35" spans="1:16">
      <c r="B35" s="15"/>
      <c r="C35" s="5"/>
      <c r="D35" s="5"/>
      <c r="E35" s="11"/>
      <c r="F35" s="21"/>
      <c r="G35" s="15"/>
      <c r="H35" s="5"/>
      <c r="I35" s="5"/>
      <c r="J35" s="11"/>
      <c r="K35" s="19"/>
      <c r="L35" s="15"/>
      <c r="M35" s="5"/>
      <c r="N35" s="10"/>
      <c r="O35" s="5"/>
      <c r="P35" s="11"/>
    </row>
    <row r="36" spans="1:16">
      <c r="A36" s="29">
        <v>1</v>
      </c>
      <c r="B36" s="15"/>
      <c r="C36" s="5"/>
      <c r="D36" s="5"/>
      <c r="E36" s="11"/>
      <c r="F36" s="21"/>
      <c r="G36" s="15" t="s">
        <v>0</v>
      </c>
      <c r="I36" s="5">
        <f>J38-I37</f>
        <v>15600</v>
      </c>
      <c r="J36" s="11"/>
      <c r="K36" s="19">
        <v>1</v>
      </c>
      <c r="L36" s="15"/>
      <c r="M36" s="5"/>
      <c r="N36" s="10"/>
      <c r="O36" s="5"/>
      <c r="P36" s="11"/>
    </row>
    <row r="37" spans="1:16">
      <c r="B37" s="15"/>
      <c r="C37" s="5"/>
      <c r="D37" s="5"/>
      <c r="E37" s="11"/>
      <c r="F37" s="21"/>
      <c r="G37" s="15" t="s">
        <v>2</v>
      </c>
      <c r="H37" s="5"/>
      <c r="I37" s="5">
        <f>-F16*0.4</f>
        <v>4400</v>
      </c>
      <c r="J37" s="11"/>
      <c r="K37" s="23">
        <v>1</v>
      </c>
      <c r="L37" s="15"/>
      <c r="M37" s="5"/>
      <c r="N37" s="10"/>
      <c r="O37" s="5"/>
      <c r="P37" s="11"/>
    </row>
    <row r="38" spans="1:16">
      <c r="B38" s="15"/>
      <c r="C38" s="5"/>
      <c r="D38" s="5"/>
      <c r="E38" s="11"/>
      <c r="F38" s="21"/>
      <c r="G38" s="15"/>
      <c r="H38" s="5" t="s">
        <v>32</v>
      </c>
      <c r="I38" s="5"/>
      <c r="J38" s="11">
        <f>F10</f>
        <v>20000</v>
      </c>
      <c r="K38" s="23">
        <v>1</v>
      </c>
      <c r="L38" s="15"/>
      <c r="M38" s="5"/>
      <c r="N38" s="10"/>
      <c r="O38" s="5"/>
      <c r="P38" s="11"/>
    </row>
    <row r="39" spans="1:16">
      <c r="B39" s="15"/>
      <c r="C39" s="5"/>
      <c r="D39" s="5"/>
      <c r="E39" s="11"/>
      <c r="F39" s="21"/>
      <c r="G39" s="15"/>
      <c r="H39" s="5"/>
      <c r="I39" s="5"/>
      <c r="J39" s="11"/>
      <c r="K39" s="23"/>
      <c r="L39" s="15"/>
      <c r="M39" s="5"/>
      <c r="N39" s="10"/>
      <c r="O39" s="5"/>
      <c r="P39" s="11"/>
    </row>
    <row r="40" spans="1:16">
      <c r="B40" s="15"/>
      <c r="C40" s="5"/>
      <c r="D40" s="5"/>
      <c r="E40" s="11"/>
      <c r="F40" s="21"/>
      <c r="G40" s="15" t="s">
        <v>1</v>
      </c>
      <c r="H40" s="5"/>
      <c r="I40" s="5">
        <v>60000</v>
      </c>
      <c r="J40" s="11"/>
      <c r="K40" s="19">
        <v>1</v>
      </c>
      <c r="L40" s="15"/>
      <c r="M40" s="5"/>
      <c r="N40" s="10"/>
      <c r="O40" s="5"/>
      <c r="P40" s="11"/>
    </row>
    <row r="41" spans="1:16">
      <c r="B41" s="15"/>
      <c r="C41" s="5"/>
      <c r="D41" s="5"/>
      <c r="E41" s="11"/>
      <c r="F41" s="21"/>
      <c r="G41" s="15"/>
      <c r="H41" s="5" t="s">
        <v>0</v>
      </c>
      <c r="J41" s="5">
        <f>I40*0.6</f>
        <v>36000</v>
      </c>
      <c r="K41" s="19">
        <v>1</v>
      </c>
      <c r="L41" s="15"/>
      <c r="M41" s="5"/>
      <c r="N41" s="10"/>
      <c r="O41" s="5"/>
      <c r="P41" s="11"/>
    </row>
    <row r="42" spans="1:16">
      <c r="B42" s="16"/>
      <c r="C42" s="10"/>
      <c r="D42" s="5"/>
      <c r="E42" s="11"/>
      <c r="F42" s="19"/>
      <c r="G42" s="15"/>
      <c r="H42" s="5" t="s">
        <v>2</v>
      </c>
      <c r="I42" s="5"/>
      <c r="J42" s="11">
        <f>I40-J41</f>
        <v>24000</v>
      </c>
      <c r="K42" s="23">
        <v>1</v>
      </c>
      <c r="L42" s="15"/>
      <c r="M42" s="5"/>
      <c r="N42" s="10"/>
      <c r="O42" s="5"/>
      <c r="P42" s="11"/>
    </row>
    <row r="43" spans="1:16">
      <c r="B43" s="16"/>
      <c r="C43" s="10"/>
      <c r="D43" s="5"/>
      <c r="E43" s="11"/>
      <c r="F43" s="19"/>
      <c r="G43" s="15"/>
      <c r="H43" s="5"/>
      <c r="I43" s="5"/>
      <c r="J43" s="11"/>
      <c r="K43" s="23"/>
      <c r="L43" s="15"/>
      <c r="M43" s="5"/>
      <c r="N43" s="10"/>
      <c r="O43" s="5"/>
      <c r="P43" s="11"/>
    </row>
    <row r="44" spans="1:16">
      <c r="B44" s="15"/>
      <c r="C44" s="5"/>
      <c r="D44" s="5"/>
      <c r="E44" s="11"/>
      <c r="F44" s="21"/>
      <c r="G44" s="15"/>
      <c r="H44" s="65" t="s">
        <v>33</v>
      </c>
      <c r="I44" s="65"/>
      <c r="J44" s="11"/>
      <c r="K44" s="23"/>
      <c r="L44" s="15"/>
      <c r="M44" s="5"/>
      <c r="N44" s="10"/>
      <c r="O44" s="5"/>
      <c r="P44" s="11"/>
    </row>
    <row r="45" spans="1:16">
      <c r="B45" s="15"/>
      <c r="C45" s="5"/>
      <c r="D45" s="5"/>
      <c r="E45" s="11"/>
      <c r="F45" s="21"/>
      <c r="G45" s="15"/>
      <c r="H45" s="5"/>
      <c r="I45" s="5"/>
      <c r="J45" s="11"/>
      <c r="K45" s="19"/>
      <c r="L45" s="15"/>
      <c r="M45" s="5"/>
      <c r="N45" s="10"/>
      <c r="O45" s="5"/>
      <c r="P45" s="11"/>
    </row>
    <row r="46" spans="1:16">
      <c r="B46" s="15"/>
      <c r="C46" s="5"/>
      <c r="D46" s="5"/>
      <c r="E46" s="11"/>
      <c r="F46" s="21"/>
      <c r="G46" s="15" t="s">
        <v>1</v>
      </c>
      <c r="H46" s="5"/>
      <c r="I46" s="5">
        <f>I40</f>
        <v>60000</v>
      </c>
      <c r="J46" s="11"/>
      <c r="K46" s="19">
        <v>1</v>
      </c>
      <c r="L46" s="15"/>
      <c r="M46" s="5"/>
      <c r="N46" s="10"/>
      <c r="O46" s="5"/>
      <c r="P46" s="11"/>
    </row>
    <row r="47" spans="1:16">
      <c r="B47" s="15"/>
      <c r="C47" s="5"/>
      <c r="D47" s="5"/>
      <c r="E47" s="11"/>
      <c r="F47" s="21"/>
      <c r="G47" s="15"/>
      <c r="H47" s="5" t="s">
        <v>2</v>
      </c>
      <c r="I47" s="5"/>
      <c r="J47" s="11">
        <f>J42-I37</f>
        <v>19600</v>
      </c>
      <c r="K47" s="23">
        <v>2</v>
      </c>
      <c r="L47" s="15"/>
      <c r="M47" s="5"/>
      <c r="N47" s="10"/>
      <c r="O47" s="5"/>
      <c r="P47" s="11"/>
    </row>
    <row r="48" spans="1:16">
      <c r="B48" s="16"/>
      <c r="C48" s="10"/>
      <c r="D48" s="5"/>
      <c r="E48" s="11"/>
      <c r="F48" s="19"/>
      <c r="G48" s="15"/>
      <c r="H48" s="5" t="s">
        <v>0</v>
      </c>
      <c r="I48" s="5"/>
      <c r="J48" s="11">
        <f>J41-I36</f>
        <v>20400</v>
      </c>
      <c r="K48" s="23">
        <v>2</v>
      </c>
      <c r="L48" s="15"/>
      <c r="M48" s="5"/>
      <c r="N48" s="10"/>
      <c r="O48" s="5"/>
      <c r="P48" s="11"/>
    </row>
    <row r="49" spans="1:16">
      <c r="B49" s="16"/>
      <c r="C49" s="10"/>
      <c r="D49" s="5"/>
      <c r="E49" s="11"/>
      <c r="F49" s="19"/>
      <c r="G49" s="15"/>
      <c r="H49" s="5" t="s">
        <v>32</v>
      </c>
      <c r="I49" s="5"/>
      <c r="J49" s="11">
        <f>J38</f>
        <v>20000</v>
      </c>
      <c r="K49" s="23">
        <v>1</v>
      </c>
      <c r="L49" s="15"/>
      <c r="M49" s="5"/>
      <c r="N49" s="10"/>
      <c r="O49" s="5"/>
      <c r="P49" s="11"/>
    </row>
    <row r="50" spans="1:16">
      <c r="B50" s="16"/>
      <c r="C50" s="10"/>
      <c r="D50" s="5"/>
      <c r="E50" s="11"/>
      <c r="F50" s="19"/>
      <c r="G50" s="15"/>
      <c r="H50" s="5"/>
      <c r="I50" s="5"/>
      <c r="J50" s="11"/>
      <c r="K50" s="23"/>
      <c r="L50" s="15"/>
      <c r="M50" s="5"/>
      <c r="N50" s="10"/>
      <c r="O50" s="5"/>
      <c r="P50" s="11"/>
    </row>
    <row r="51" spans="1:16">
      <c r="A51" s="29">
        <v>2</v>
      </c>
      <c r="B51" s="16" t="s">
        <v>55</v>
      </c>
      <c r="C51" s="10"/>
      <c r="D51" s="5">
        <f>115000-D52</f>
        <v>92000</v>
      </c>
      <c r="E51" s="11"/>
      <c r="F51" s="19">
        <v>1</v>
      </c>
      <c r="G51" s="15"/>
      <c r="H51" s="5"/>
      <c r="I51" s="5"/>
      <c r="J51" s="11"/>
      <c r="K51" s="23"/>
      <c r="L51" s="15"/>
      <c r="M51" s="5"/>
      <c r="N51" s="10"/>
      <c r="O51" s="5"/>
      <c r="P51" s="11"/>
    </row>
    <row r="52" spans="1:16">
      <c r="B52" s="16" t="s">
        <v>56</v>
      </c>
      <c r="C52" s="10"/>
      <c r="D52" s="5">
        <f>(115000/5)</f>
        <v>23000</v>
      </c>
      <c r="E52" s="11"/>
      <c r="F52" s="19">
        <v>1</v>
      </c>
      <c r="G52" s="15"/>
      <c r="H52" s="5"/>
      <c r="I52" s="5"/>
      <c r="J52" s="11"/>
      <c r="K52" s="23"/>
      <c r="L52" s="15"/>
      <c r="M52" s="5"/>
      <c r="N52" s="10"/>
      <c r="O52" s="5"/>
      <c r="P52" s="11"/>
    </row>
    <row r="53" spans="1:16">
      <c r="B53" s="17"/>
      <c r="C53" s="10" t="s">
        <v>2</v>
      </c>
      <c r="D53" s="5"/>
      <c r="E53" s="11">
        <f>D51+D52+-E54</f>
        <v>92000</v>
      </c>
      <c r="F53" s="19">
        <v>1</v>
      </c>
      <c r="G53" s="15"/>
      <c r="H53" s="5"/>
      <c r="I53" s="5"/>
      <c r="J53" s="11"/>
      <c r="K53" s="23"/>
      <c r="L53" s="15"/>
      <c r="M53" s="5"/>
      <c r="N53" s="10"/>
      <c r="O53" s="5"/>
      <c r="P53" s="11"/>
    </row>
    <row r="54" spans="1:16">
      <c r="B54" s="16"/>
      <c r="C54" s="10" t="s">
        <v>0</v>
      </c>
      <c r="D54" s="10"/>
      <c r="E54" s="11">
        <f>115000*0.2</f>
        <v>23000</v>
      </c>
      <c r="F54" s="19">
        <v>1</v>
      </c>
      <c r="G54" s="15"/>
      <c r="H54" s="5"/>
      <c r="I54" s="5"/>
      <c r="J54" s="11"/>
      <c r="K54" s="23"/>
      <c r="L54" s="15"/>
      <c r="M54" s="5"/>
      <c r="N54" s="10"/>
      <c r="O54" s="5"/>
      <c r="P54" s="11"/>
    </row>
    <row r="55" spans="1:16">
      <c r="B55" s="16"/>
      <c r="C55" s="10"/>
      <c r="D55" s="10"/>
      <c r="E55" s="11"/>
      <c r="F55" s="19"/>
      <c r="G55" s="15"/>
      <c r="H55" s="5"/>
      <c r="I55" s="5"/>
      <c r="J55" s="11"/>
      <c r="K55" s="23"/>
      <c r="L55" s="15"/>
      <c r="M55" s="5"/>
      <c r="N55" s="10"/>
      <c r="O55" s="5"/>
      <c r="P55" s="11"/>
    </row>
    <row r="56" spans="1:16">
      <c r="A56" s="29">
        <v>3</v>
      </c>
      <c r="B56" s="16" t="s">
        <v>2</v>
      </c>
      <c r="C56" s="10"/>
      <c r="D56" s="42">
        <f>-E16</f>
        <v>12000</v>
      </c>
      <c r="E56" s="11"/>
      <c r="F56" s="19">
        <v>1</v>
      </c>
      <c r="G56" s="15"/>
      <c r="H56" s="5"/>
      <c r="I56" s="5"/>
      <c r="J56" s="11"/>
      <c r="K56" s="23"/>
      <c r="L56" s="15"/>
      <c r="M56" s="5"/>
      <c r="N56" s="10"/>
      <c r="O56" s="5"/>
      <c r="P56" s="11"/>
    </row>
    <row r="57" spans="1:16">
      <c r="B57" s="16" t="s">
        <v>34</v>
      </c>
      <c r="C57" s="10"/>
      <c r="D57" s="42">
        <f>-E17</f>
        <v>1000</v>
      </c>
      <c r="E57" s="11"/>
      <c r="F57" s="19">
        <v>1</v>
      </c>
      <c r="G57" s="15"/>
      <c r="H57" s="5"/>
      <c r="I57" s="5"/>
      <c r="J57" s="11"/>
      <c r="K57" s="23"/>
      <c r="L57" s="15"/>
      <c r="M57" s="5"/>
      <c r="N57" s="10"/>
      <c r="O57" s="5"/>
      <c r="P57" s="11"/>
    </row>
    <row r="58" spans="1:16">
      <c r="B58" s="16" t="s">
        <v>21</v>
      </c>
      <c r="C58" s="10"/>
      <c r="D58" s="42">
        <f>-E18</f>
        <v>5000</v>
      </c>
      <c r="E58" s="11"/>
      <c r="F58" s="19">
        <v>1</v>
      </c>
      <c r="G58" s="15"/>
      <c r="H58" s="5"/>
      <c r="I58" s="5"/>
      <c r="J58" s="11"/>
      <c r="K58" s="23"/>
      <c r="L58" s="15"/>
      <c r="M58" s="5"/>
      <c r="N58" s="10"/>
      <c r="O58" s="5"/>
      <c r="P58" s="11"/>
    </row>
    <row r="59" spans="1:16">
      <c r="B59" s="16"/>
      <c r="C59" s="10" t="s">
        <v>0</v>
      </c>
      <c r="D59" s="10"/>
      <c r="E59" s="11">
        <f>-(E16+E17+E18)</f>
        <v>18000</v>
      </c>
      <c r="F59" s="19">
        <v>1</v>
      </c>
      <c r="G59" s="15"/>
      <c r="H59" s="5"/>
      <c r="I59" s="5"/>
      <c r="J59" s="11"/>
      <c r="K59" s="23"/>
      <c r="L59" s="15"/>
      <c r="M59" s="5"/>
      <c r="N59" s="10"/>
      <c r="O59" s="5"/>
      <c r="P59" s="11"/>
    </row>
    <row r="60" spans="1:16">
      <c r="B60" s="16"/>
      <c r="C60" s="10"/>
      <c r="D60" s="10"/>
      <c r="E60" s="11"/>
      <c r="F60" s="19"/>
      <c r="G60" s="15"/>
      <c r="H60" s="5"/>
      <c r="I60" s="5"/>
      <c r="J60" s="11"/>
      <c r="K60" s="23"/>
      <c r="L60" s="15"/>
      <c r="M60" s="5"/>
      <c r="N60" s="10"/>
      <c r="O60" s="5"/>
      <c r="P60" s="11"/>
    </row>
    <row r="61" spans="1:16">
      <c r="A61" s="29">
        <v>4</v>
      </c>
      <c r="B61" s="16" t="s">
        <v>0</v>
      </c>
      <c r="C61" s="10"/>
      <c r="D61" s="28">
        <f>(E8+E10)*0.9</f>
        <v>33300</v>
      </c>
      <c r="E61" s="11"/>
      <c r="F61" s="19">
        <v>1</v>
      </c>
      <c r="G61" s="15"/>
      <c r="H61" s="5"/>
      <c r="I61" s="5"/>
      <c r="J61" s="11"/>
      <c r="K61" s="23"/>
      <c r="L61" s="15"/>
      <c r="M61" s="5"/>
      <c r="N61" s="10"/>
      <c r="O61" s="5"/>
      <c r="P61" s="11"/>
    </row>
    <row r="62" spans="1:16">
      <c r="B62" s="16"/>
      <c r="C62" s="10" t="s">
        <v>36</v>
      </c>
      <c r="D62" s="10"/>
      <c r="E62" s="11">
        <f>E8*0.9</f>
        <v>20700</v>
      </c>
      <c r="F62" s="19">
        <v>1</v>
      </c>
      <c r="G62" s="15"/>
      <c r="H62" s="5"/>
      <c r="I62" s="5"/>
      <c r="J62" s="11"/>
      <c r="K62" s="23"/>
      <c r="L62" s="15"/>
      <c r="M62" s="5"/>
      <c r="N62" s="10"/>
      <c r="O62" s="5"/>
      <c r="P62" s="11"/>
    </row>
    <row r="63" spans="1:16">
      <c r="B63" s="16"/>
      <c r="C63" s="10" t="s">
        <v>18</v>
      </c>
      <c r="D63" s="10"/>
      <c r="E63" s="11">
        <f>E10*0.9</f>
        <v>12600</v>
      </c>
      <c r="F63" s="19">
        <v>1</v>
      </c>
      <c r="G63" s="15"/>
      <c r="H63" s="5"/>
      <c r="I63" s="5"/>
      <c r="J63" s="11"/>
      <c r="K63" s="23"/>
      <c r="L63" s="15"/>
      <c r="M63" s="5"/>
      <c r="N63" s="10"/>
      <c r="O63" s="5"/>
      <c r="P63" s="11"/>
    </row>
    <row r="64" spans="1:16">
      <c r="B64" s="16" t="s">
        <v>35</v>
      </c>
      <c r="C64" s="10"/>
      <c r="D64" s="28">
        <v>2000</v>
      </c>
      <c r="E64" s="11"/>
      <c r="F64" s="19">
        <v>1</v>
      </c>
      <c r="G64" s="15"/>
      <c r="H64" s="5"/>
      <c r="I64" s="5"/>
      <c r="J64" s="11"/>
      <c r="K64" s="23"/>
      <c r="L64" s="15"/>
      <c r="M64" s="5"/>
      <c r="N64" s="10"/>
      <c r="O64" s="5"/>
      <c r="P64" s="11"/>
    </row>
    <row r="65" spans="1:17">
      <c r="A65" s="29">
        <v>5</v>
      </c>
      <c r="B65" s="16"/>
      <c r="C65" s="10" t="s">
        <v>36</v>
      </c>
      <c r="D65" s="10"/>
      <c r="E65" s="11">
        <f>D64</f>
        <v>2000</v>
      </c>
      <c r="F65" s="19">
        <v>1</v>
      </c>
      <c r="G65" s="15" t="s">
        <v>37</v>
      </c>
      <c r="H65" s="5"/>
      <c r="I65" s="5">
        <v>60000</v>
      </c>
      <c r="J65" s="11"/>
      <c r="K65" s="23">
        <v>1</v>
      </c>
      <c r="L65" s="15"/>
      <c r="M65" s="5"/>
      <c r="N65" s="10"/>
      <c r="O65" s="5"/>
      <c r="P65" s="11"/>
    </row>
    <row r="66" spans="1:17">
      <c r="B66" s="16"/>
      <c r="C66" s="10"/>
      <c r="D66" s="10"/>
      <c r="E66" s="11"/>
      <c r="F66" s="19"/>
      <c r="G66" s="15"/>
      <c r="H66" s="5" t="s">
        <v>38</v>
      </c>
      <c r="I66" s="5"/>
      <c r="J66" s="11">
        <v>60000</v>
      </c>
      <c r="K66" s="23">
        <v>1</v>
      </c>
      <c r="L66" s="15"/>
      <c r="M66" s="5"/>
      <c r="N66" s="10"/>
      <c r="O66" s="5"/>
      <c r="P66" s="11"/>
    </row>
    <row r="67" spans="1:17">
      <c r="B67" s="16"/>
      <c r="C67" s="10"/>
      <c r="D67" s="10"/>
      <c r="E67" s="11"/>
      <c r="F67" s="19"/>
      <c r="G67" s="15"/>
      <c r="H67" s="5"/>
      <c r="I67" s="5"/>
      <c r="J67" s="11"/>
      <c r="K67" s="23"/>
      <c r="L67" s="15"/>
      <c r="M67" s="5"/>
      <c r="N67" s="10"/>
      <c r="O67" s="5"/>
      <c r="P67" s="11"/>
    </row>
    <row r="68" spans="1:17">
      <c r="A68" s="29">
        <v>6</v>
      </c>
      <c r="B68" s="16" t="s">
        <v>0</v>
      </c>
      <c r="C68" s="10"/>
      <c r="D68" s="5">
        <v>90000</v>
      </c>
      <c r="E68" s="11"/>
      <c r="F68" s="19">
        <v>1</v>
      </c>
      <c r="G68" s="15"/>
      <c r="H68" s="5"/>
      <c r="I68" s="5"/>
      <c r="J68" s="11"/>
      <c r="K68" s="23"/>
      <c r="L68" s="15"/>
      <c r="M68" s="5"/>
      <c r="N68" s="10"/>
      <c r="O68" s="5"/>
      <c r="P68" s="11"/>
    </row>
    <row r="69" spans="1:17">
      <c r="B69" s="16" t="s">
        <v>36</v>
      </c>
      <c r="C69" s="10"/>
      <c r="D69" s="5">
        <v>80000</v>
      </c>
      <c r="E69" s="11"/>
      <c r="F69" s="19">
        <v>1</v>
      </c>
      <c r="G69" s="15"/>
      <c r="H69" s="5"/>
      <c r="I69" s="5"/>
      <c r="J69" s="11"/>
      <c r="K69" s="23"/>
      <c r="L69" s="15"/>
      <c r="M69" s="5"/>
      <c r="N69" s="10"/>
      <c r="O69" s="5"/>
      <c r="P69" s="11"/>
    </row>
    <row r="70" spans="1:17">
      <c r="B70" s="16"/>
      <c r="C70" s="10" t="s">
        <v>35</v>
      </c>
      <c r="D70" s="5"/>
      <c r="E70" s="11">
        <f>0.15*D69</f>
        <v>12000</v>
      </c>
      <c r="F70" s="19">
        <v>1</v>
      </c>
      <c r="G70" s="15"/>
      <c r="H70" s="5"/>
      <c r="I70" s="5"/>
      <c r="J70" s="11"/>
      <c r="K70" s="23"/>
      <c r="L70" s="15"/>
      <c r="M70" s="5"/>
      <c r="N70" s="10"/>
      <c r="O70" s="5"/>
      <c r="P70" s="11"/>
    </row>
    <row r="71" spans="1:17">
      <c r="B71" s="16"/>
      <c r="C71" s="10" t="s">
        <v>39</v>
      </c>
      <c r="D71" s="5"/>
      <c r="E71" s="11">
        <f>(D68+D69)-E70</f>
        <v>158000</v>
      </c>
      <c r="F71" s="19">
        <v>1</v>
      </c>
      <c r="G71" s="15"/>
      <c r="H71" s="5"/>
      <c r="I71" s="5"/>
      <c r="J71" s="11"/>
      <c r="K71" s="23"/>
      <c r="L71" s="15"/>
      <c r="M71" s="5"/>
      <c r="N71" s="10"/>
      <c r="O71" s="5"/>
      <c r="P71" s="11"/>
    </row>
    <row r="72" spans="1:17">
      <c r="B72" s="16"/>
      <c r="C72" s="10"/>
      <c r="D72" s="10"/>
      <c r="E72" s="11"/>
      <c r="F72" s="19"/>
      <c r="G72" s="15"/>
      <c r="H72" s="5"/>
      <c r="I72" s="5"/>
      <c r="J72" s="11"/>
      <c r="K72" s="23"/>
      <c r="L72" s="15"/>
      <c r="M72" s="5"/>
      <c r="N72" s="10"/>
      <c r="O72" s="5"/>
      <c r="P72" s="11"/>
    </row>
    <row r="73" spans="1:17">
      <c r="A73" s="29">
        <v>7</v>
      </c>
      <c r="B73" s="15" t="s">
        <v>0</v>
      </c>
      <c r="C73" s="5"/>
      <c r="D73" s="5">
        <v>15000</v>
      </c>
      <c r="E73" s="11"/>
      <c r="F73" s="19">
        <v>1</v>
      </c>
      <c r="G73" s="15"/>
      <c r="H73" s="5"/>
      <c r="I73" s="5"/>
      <c r="J73" s="11"/>
      <c r="K73" s="23"/>
      <c r="L73" s="15" t="s">
        <v>0</v>
      </c>
      <c r="M73" s="5"/>
      <c r="N73" s="10"/>
      <c r="O73" s="5">
        <v>17000</v>
      </c>
      <c r="P73" s="11"/>
      <c r="Q73" s="23">
        <v>1</v>
      </c>
    </row>
    <row r="74" spans="1:17">
      <c r="B74" s="15"/>
      <c r="C74" s="5" t="s">
        <v>43</v>
      </c>
      <c r="D74" s="5"/>
      <c r="E74" s="11">
        <f>D73</f>
        <v>15000</v>
      </c>
      <c r="F74" s="21">
        <v>1</v>
      </c>
      <c r="G74" s="15"/>
      <c r="H74" s="5"/>
      <c r="I74" s="5"/>
      <c r="J74" s="11"/>
      <c r="K74" s="23"/>
      <c r="L74" s="15"/>
      <c r="M74" s="5" t="s">
        <v>44</v>
      </c>
      <c r="N74" s="10"/>
      <c r="O74" s="5"/>
      <c r="P74" s="11">
        <f>O73</f>
        <v>17000</v>
      </c>
      <c r="Q74" s="23">
        <v>1</v>
      </c>
    </row>
    <row r="75" spans="1:17">
      <c r="B75" s="15"/>
      <c r="C75" s="5"/>
      <c r="D75" s="5"/>
      <c r="E75" s="11"/>
      <c r="F75" s="21"/>
      <c r="G75" s="15"/>
      <c r="H75" s="5"/>
      <c r="I75" s="5"/>
      <c r="J75" s="11"/>
      <c r="K75" s="23"/>
      <c r="L75" s="15"/>
      <c r="M75" s="5"/>
      <c r="N75" s="10"/>
      <c r="O75" s="5"/>
      <c r="P75" s="11"/>
      <c r="Q75" s="23"/>
    </row>
    <row r="76" spans="1:17">
      <c r="A76" s="29">
        <v>8</v>
      </c>
      <c r="B76" s="40" t="s">
        <v>31</v>
      </c>
      <c r="C76" s="5"/>
      <c r="D76" s="5">
        <v>9000</v>
      </c>
      <c r="E76" s="11"/>
      <c r="F76" s="19">
        <v>1</v>
      </c>
      <c r="G76" s="15" t="s">
        <v>7</v>
      </c>
      <c r="H76" s="5"/>
      <c r="I76" s="5">
        <f>J77</f>
        <v>9000</v>
      </c>
      <c r="J76" s="11"/>
      <c r="K76" s="23">
        <v>1</v>
      </c>
      <c r="L76" s="15"/>
      <c r="M76" s="5"/>
      <c r="N76" s="10"/>
      <c r="O76" s="5"/>
      <c r="P76" s="11"/>
    </row>
    <row r="77" spans="1:17" ht="31.5">
      <c r="B77" s="15"/>
      <c r="C77" s="5" t="s">
        <v>0</v>
      </c>
      <c r="D77" s="5"/>
      <c r="E77" s="11">
        <f>D76</f>
        <v>9000</v>
      </c>
      <c r="F77" s="19">
        <v>1</v>
      </c>
      <c r="G77" s="15"/>
      <c r="H77" s="41" t="s">
        <v>31</v>
      </c>
      <c r="I77" s="5"/>
      <c r="J77" s="11">
        <f>E77</f>
        <v>9000</v>
      </c>
      <c r="K77" s="23">
        <v>1</v>
      </c>
      <c r="L77" s="15"/>
      <c r="M77" s="5"/>
      <c r="N77" s="10"/>
      <c r="O77" s="5"/>
      <c r="P77" s="11"/>
    </row>
    <row r="78" spans="1:17">
      <c r="B78" s="15"/>
      <c r="C78" s="5"/>
      <c r="D78" s="5"/>
      <c r="E78" s="11"/>
      <c r="F78" s="21"/>
      <c r="G78" s="15"/>
      <c r="H78" s="5"/>
      <c r="I78" s="5"/>
      <c r="J78" s="11"/>
      <c r="K78" s="23"/>
      <c r="L78" s="15"/>
      <c r="M78" s="5"/>
      <c r="N78" s="10"/>
      <c r="O78" s="5"/>
      <c r="P78" s="11"/>
    </row>
    <row r="79" spans="1:17">
      <c r="B79" s="15"/>
      <c r="C79" s="5"/>
      <c r="D79" s="5"/>
      <c r="E79" s="11"/>
      <c r="F79" s="19"/>
      <c r="G79" s="15"/>
      <c r="H79" s="5"/>
      <c r="I79" s="5"/>
      <c r="J79" s="11"/>
      <c r="K79" s="23"/>
      <c r="L79" s="15"/>
      <c r="M79" s="5"/>
      <c r="N79" s="10"/>
      <c r="O79" s="5"/>
      <c r="P79" s="11"/>
    </row>
    <row r="80" spans="1:17">
      <c r="A80" s="29">
        <v>9</v>
      </c>
      <c r="B80" s="15"/>
      <c r="C80" s="10"/>
      <c r="D80" s="5"/>
      <c r="E80" s="11"/>
      <c r="F80" s="19"/>
      <c r="G80" s="15"/>
      <c r="H80" s="5"/>
      <c r="I80" s="5"/>
      <c r="J80" s="11"/>
      <c r="K80" s="23"/>
      <c r="L80" s="15" t="s">
        <v>19</v>
      </c>
      <c r="M80" s="5"/>
      <c r="N80" s="10"/>
      <c r="O80" s="5">
        <v>15000</v>
      </c>
      <c r="P80" s="11"/>
      <c r="Q80" s="23">
        <v>1</v>
      </c>
    </row>
    <row r="81" spans="1:20">
      <c r="B81" s="15"/>
      <c r="C81" s="5"/>
      <c r="D81" s="5"/>
      <c r="E81" s="11"/>
      <c r="F81" s="21"/>
      <c r="G81" s="15"/>
      <c r="H81" s="5"/>
      <c r="I81" s="5"/>
      <c r="J81" s="11"/>
      <c r="K81" s="23"/>
      <c r="L81" s="15"/>
      <c r="M81" s="5" t="s">
        <v>0</v>
      </c>
      <c r="N81" s="10"/>
      <c r="O81" s="5"/>
      <c r="P81" s="11">
        <v>15000</v>
      </c>
      <c r="Q81" s="23">
        <v>1</v>
      </c>
    </row>
    <row r="82" spans="1:20">
      <c r="B82" s="15"/>
      <c r="C82" s="5"/>
      <c r="D82" s="5"/>
      <c r="E82" s="11"/>
      <c r="F82" s="21"/>
      <c r="G82" s="15"/>
      <c r="H82" s="5"/>
      <c r="I82" s="5"/>
      <c r="J82" s="11"/>
      <c r="K82" s="23"/>
      <c r="L82" s="15"/>
      <c r="M82" s="5"/>
      <c r="N82" s="10"/>
      <c r="O82" s="5"/>
      <c r="P82" s="11"/>
    </row>
    <row r="83" spans="1:20">
      <c r="B83" s="15"/>
      <c r="C83" s="5"/>
      <c r="D83" s="5"/>
      <c r="E83" s="11"/>
      <c r="F83" s="21"/>
      <c r="G83" s="15"/>
      <c r="H83" s="5"/>
      <c r="I83" s="5"/>
      <c r="J83" s="11"/>
      <c r="K83" s="23"/>
      <c r="L83" s="15"/>
      <c r="M83" s="5"/>
      <c r="N83" s="10"/>
      <c r="O83" s="5"/>
      <c r="P83" s="11"/>
    </row>
    <row r="84" spans="1:20">
      <c r="B84" s="18"/>
      <c r="C84" s="13"/>
      <c r="D84" s="13"/>
      <c r="E84" s="14"/>
      <c r="F84" s="22"/>
      <c r="G84" s="18"/>
      <c r="H84" s="13"/>
      <c r="I84" s="13"/>
      <c r="J84" s="14"/>
      <c r="K84" s="23"/>
      <c r="L84" s="18"/>
      <c r="M84" s="13"/>
      <c r="N84" s="12"/>
      <c r="O84" s="13"/>
      <c r="P84" s="14"/>
    </row>
    <row r="85" spans="1:20">
      <c r="B85"/>
      <c r="D85" s="64">
        <f>SUM(D32:D84)</f>
        <v>362300</v>
      </c>
      <c r="E85" s="64">
        <f>SUM(E32:E84)</f>
        <v>362300</v>
      </c>
      <c r="H85"/>
      <c r="I85" s="64">
        <f>SUM(I32:I84)</f>
        <v>209000</v>
      </c>
      <c r="J85" s="64">
        <f>SUM(J32:J84)</f>
        <v>209000</v>
      </c>
      <c r="O85" s="64">
        <f>SUM(O32:O84)</f>
        <v>32000</v>
      </c>
      <c r="P85" s="64">
        <f>SUM(P32:P84)</f>
        <v>32000</v>
      </c>
    </row>
    <row r="86" spans="1:20">
      <c r="F86" s="2"/>
      <c r="G86" s="2"/>
      <c r="S86" s="2"/>
      <c r="T86" s="2"/>
    </row>
    <row r="87" spans="1:20">
      <c r="D87" s="32"/>
      <c r="F87" s="2"/>
      <c r="G87" s="2"/>
      <c r="S87" s="2"/>
      <c r="T87" s="2"/>
    </row>
    <row r="88" spans="1:20">
      <c r="F88" s="2"/>
      <c r="G88" s="2"/>
      <c r="S88" s="2"/>
      <c r="T88" s="2"/>
    </row>
    <row r="89" spans="1:20">
      <c r="A89" s="52"/>
      <c r="B89" s="53"/>
      <c r="C89" s="54" t="s">
        <v>8</v>
      </c>
      <c r="D89" s="6"/>
      <c r="E89" s="6"/>
      <c r="F89" s="50"/>
      <c r="G89" s="2"/>
      <c r="S89" s="2"/>
      <c r="T89" s="2"/>
    </row>
    <row r="90" spans="1:20">
      <c r="A90" s="30"/>
      <c r="B90" s="6"/>
      <c r="C90" s="43" t="s">
        <v>4</v>
      </c>
      <c r="D90" s="43" t="s">
        <v>5</v>
      </c>
      <c r="E90" s="43" t="s">
        <v>6</v>
      </c>
      <c r="F90" s="55" t="s">
        <v>26</v>
      </c>
      <c r="G90" s="2"/>
      <c r="S90" s="2"/>
      <c r="T90" s="2"/>
    </row>
    <row r="91" spans="1:20">
      <c r="A91" s="45" t="s">
        <v>9</v>
      </c>
      <c r="B91" s="10"/>
      <c r="C91" s="46"/>
      <c r="D91" s="46"/>
      <c r="E91" s="46"/>
      <c r="F91" s="56"/>
      <c r="G91" s="2"/>
      <c r="S91" s="2"/>
      <c r="T91" s="2"/>
    </row>
    <row r="92" spans="1:20">
      <c r="A92" s="16" t="s">
        <v>40</v>
      </c>
      <c r="B92" s="10"/>
      <c r="C92" s="5">
        <v>0</v>
      </c>
      <c r="D92" s="5"/>
      <c r="E92" s="5">
        <f>P74</f>
        <v>17000</v>
      </c>
      <c r="F92" s="56">
        <f>SUM(C92:E92)</f>
        <v>17000</v>
      </c>
      <c r="G92" s="23">
        <v>2</v>
      </c>
      <c r="S92" s="2"/>
      <c r="T92" s="2"/>
    </row>
    <row r="93" spans="1:20">
      <c r="A93" s="16" t="s">
        <v>15</v>
      </c>
      <c r="B93" s="10"/>
      <c r="C93" s="5">
        <f>E74</f>
        <v>15000</v>
      </c>
      <c r="D93" s="5"/>
      <c r="E93" s="5"/>
      <c r="F93" s="56">
        <f t="shared" ref="F93:F100" si="1">SUM(C93:E93)</f>
        <v>15000</v>
      </c>
      <c r="G93" s="23">
        <v>1</v>
      </c>
      <c r="S93" s="2"/>
      <c r="T93" s="2"/>
    </row>
    <row r="94" spans="1:20">
      <c r="A94" s="45" t="s">
        <v>10</v>
      </c>
      <c r="B94" s="10"/>
      <c r="C94" s="10"/>
      <c r="D94" s="5"/>
      <c r="E94" s="5"/>
      <c r="F94" s="56">
        <f t="shared" si="1"/>
        <v>0</v>
      </c>
      <c r="G94" s="19"/>
      <c r="S94" s="2"/>
      <c r="T94" s="2"/>
    </row>
    <row r="95" spans="1:20">
      <c r="A95" s="16" t="s">
        <v>57</v>
      </c>
      <c r="B95" s="10"/>
      <c r="C95" s="5">
        <f>-D51</f>
        <v>-92000</v>
      </c>
      <c r="D95" s="5"/>
      <c r="E95" s="5"/>
      <c r="F95" s="56">
        <f t="shared" si="1"/>
        <v>-92000</v>
      </c>
      <c r="G95" s="23">
        <v>1</v>
      </c>
      <c r="H95"/>
      <c r="S95" s="2"/>
      <c r="T95" s="2"/>
    </row>
    <row r="96" spans="1:20">
      <c r="A96" s="16" t="s">
        <v>58</v>
      </c>
      <c r="B96" s="16"/>
      <c r="C96" s="5">
        <f>-D52</f>
        <v>-23000</v>
      </c>
      <c r="D96" s="5"/>
      <c r="E96" s="5"/>
      <c r="F96" s="56">
        <f t="shared" si="1"/>
        <v>-23000</v>
      </c>
      <c r="G96" s="23">
        <v>1</v>
      </c>
      <c r="H96"/>
      <c r="S96" s="2"/>
      <c r="T96" s="2"/>
    </row>
    <row r="97" spans="1:20">
      <c r="A97" s="16" t="s">
        <v>41</v>
      </c>
      <c r="B97" s="10"/>
      <c r="C97" s="13"/>
      <c r="D97" s="13">
        <f>-I65</f>
        <v>-60000</v>
      </c>
      <c r="E97" s="13"/>
      <c r="F97" s="56">
        <f t="shared" si="1"/>
        <v>-60000</v>
      </c>
      <c r="G97" s="23">
        <v>1</v>
      </c>
      <c r="H97"/>
      <c r="S97" s="2"/>
      <c r="T97" s="2"/>
    </row>
    <row r="98" spans="1:20">
      <c r="A98" s="16" t="s">
        <v>42</v>
      </c>
      <c r="B98" s="10"/>
      <c r="C98" s="5">
        <f>SUM(C92:C97)</f>
        <v>-100000</v>
      </c>
      <c r="D98" s="5">
        <f>SUM(D92:D97)</f>
        <v>-60000</v>
      </c>
      <c r="E98" s="5">
        <f>SUM(E92:E97)</f>
        <v>17000</v>
      </c>
      <c r="F98" s="63">
        <f t="shared" si="1"/>
        <v>-143000</v>
      </c>
      <c r="H98"/>
      <c r="S98" s="2"/>
      <c r="T98" s="2"/>
    </row>
    <row r="99" spans="1:20">
      <c r="A99" s="16"/>
      <c r="B99" s="10"/>
      <c r="C99" s="5"/>
      <c r="D99" s="5"/>
      <c r="E99" s="5"/>
      <c r="F99" s="56">
        <f t="shared" si="1"/>
        <v>0</v>
      </c>
      <c r="H99"/>
      <c r="S99" s="2"/>
      <c r="T99" s="2"/>
    </row>
    <row r="100" spans="1:20">
      <c r="A100" s="16"/>
      <c r="B100" s="10"/>
      <c r="C100" s="57" t="s">
        <v>45</v>
      </c>
      <c r="D100" s="10"/>
      <c r="E100" s="10"/>
      <c r="F100" s="58">
        <f t="shared" si="1"/>
        <v>0</v>
      </c>
      <c r="H100"/>
      <c r="S100" s="2"/>
      <c r="T100" s="2"/>
    </row>
    <row r="101" spans="1:20">
      <c r="A101" s="16"/>
      <c r="B101" s="10"/>
      <c r="C101" s="43" t="s">
        <v>4</v>
      </c>
      <c r="D101" s="43" t="s">
        <v>5</v>
      </c>
      <c r="E101" s="43" t="s">
        <v>6</v>
      </c>
      <c r="F101" s="56"/>
      <c r="H101"/>
      <c r="S101" s="2"/>
      <c r="T101" s="2"/>
    </row>
    <row r="102" spans="1:20">
      <c r="A102" s="45" t="s">
        <v>46</v>
      </c>
      <c r="B102" s="10"/>
      <c r="C102" s="5">
        <f>-E24</f>
        <v>4000</v>
      </c>
      <c r="D102" s="5">
        <f>-F22</f>
        <v>394000</v>
      </c>
      <c r="E102" s="5">
        <f>-G23</f>
        <v>82000</v>
      </c>
      <c r="F102" s="56">
        <f t="shared" ref="F102:F127" si="2">SUM(C102:E102)</f>
        <v>480000</v>
      </c>
      <c r="G102" s="23">
        <v>3</v>
      </c>
      <c r="H102"/>
      <c r="S102" s="2"/>
      <c r="T102" s="2"/>
    </row>
    <row r="103" spans="1:20">
      <c r="A103" s="16" t="s">
        <v>42</v>
      </c>
      <c r="B103" s="10"/>
      <c r="C103" s="5">
        <f>C98</f>
        <v>-100000</v>
      </c>
      <c r="D103" s="5">
        <f>D98</f>
        <v>-60000</v>
      </c>
      <c r="E103" s="5">
        <f>E98</f>
        <v>17000</v>
      </c>
      <c r="F103" s="56">
        <f t="shared" si="2"/>
        <v>-143000</v>
      </c>
      <c r="G103" s="23">
        <v>3</v>
      </c>
      <c r="H103"/>
      <c r="S103" s="2"/>
      <c r="T103" s="2"/>
    </row>
    <row r="104" spans="1:20">
      <c r="A104" s="16" t="s">
        <v>31</v>
      </c>
      <c r="B104" s="10"/>
      <c r="C104" s="5">
        <f>-D76</f>
        <v>-9000</v>
      </c>
      <c r="D104" s="5">
        <f>-C104</f>
        <v>9000</v>
      </c>
      <c r="E104" s="5"/>
      <c r="F104" s="56">
        <f t="shared" si="2"/>
        <v>0</v>
      </c>
      <c r="G104" s="23">
        <v>2</v>
      </c>
      <c r="H104"/>
      <c r="S104" s="2"/>
      <c r="T104" s="2"/>
    </row>
    <row r="105" spans="1:20">
      <c r="A105" s="45" t="s">
        <v>47</v>
      </c>
      <c r="B105" s="10"/>
      <c r="C105" s="4">
        <f>SUM(C102:C104)</f>
        <v>-105000</v>
      </c>
      <c r="D105" s="4">
        <f>SUM(D102:D104)</f>
        <v>343000</v>
      </c>
      <c r="E105" s="4">
        <f>SUM(E102:E104)</f>
        <v>99000</v>
      </c>
      <c r="F105" s="63">
        <f t="shared" si="2"/>
        <v>337000</v>
      </c>
      <c r="H105"/>
      <c r="S105" s="2"/>
      <c r="T105" s="2"/>
    </row>
    <row r="106" spans="1:20">
      <c r="A106" s="16"/>
      <c r="B106" s="10"/>
      <c r="C106" s="5"/>
      <c r="D106" s="5"/>
      <c r="E106" s="5"/>
      <c r="F106" s="56">
        <f t="shared" si="2"/>
        <v>0</v>
      </c>
      <c r="H106"/>
      <c r="S106" s="2"/>
      <c r="T106" s="2"/>
    </row>
    <row r="107" spans="1:20">
      <c r="A107" s="16"/>
      <c r="B107" s="10"/>
      <c r="C107" s="57" t="s">
        <v>48</v>
      </c>
      <c r="D107" s="5"/>
      <c r="E107" s="5"/>
      <c r="F107" s="56"/>
      <c r="H107"/>
      <c r="S107" s="2"/>
      <c r="T107" s="2"/>
    </row>
    <row r="108" spans="1:20">
      <c r="A108" s="16"/>
      <c r="B108" s="10"/>
      <c r="C108" s="43" t="s">
        <v>4</v>
      </c>
      <c r="D108" s="43" t="s">
        <v>5</v>
      </c>
      <c r="E108" s="43" t="s">
        <v>6</v>
      </c>
      <c r="F108" s="63"/>
      <c r="H108"/>
      <c r="S108" s="2"/>
      <c r="T108" s="2"/>
    </row>
    <row r="109" spans="1:20">
      <c r="A109" s="45" t="s">
        <v>51</v>
      </c>
      <c r="B109" s="10"/>
      <c r="C109" s="5"/>
      <c r="D109" s="5"/>
      <c r="E109" s="5"/>
      <c r="F109" s="56"/>
      <c r="H109"/>
      <c r="S109" s="2"/>
      <c r="T109" s="2"/>
    </row>
    <row r="110" spans="1:20">
      <c r="A110" s="16" t="s">
        <v>0</v>
      </c>
      <c r="B110" s="10"/>
      <c r="C110" s="28">
        <f>E6-E77-E59+D61+D68+D73-E54</f>
        <v>108300</v>
      </c>
      <c r="D110" s="28">
        <f>F6+I36-J41</f>
        <v>279600</v>
      </c>
      <c r="E110" s="28">
        <f>G6-P81+O73</f>
        <v>24000</v>
      </c>
      <c r="F110" s="56">
        <f t="shared" si="2"/>
        <v>411900</v>
      </c>
      <c r="G110" s="23">
        <v>3</v>
      </c>
      <c r="H110"/>
      <c r="S110" s="2"/>
      <c r="T110" s="2"/>
    </row>
    <row r="111" spans="1:20">
      <c r="A111" s="16" t="s">
        <v>19</v>
      </c>
      <c r="B111" s="10"/>
      <c r="C111" s="10"/>
      <c r="D111" s="10"/>
      <c r="E111" s="28">
        <f>G7+O80</f>
        <v>75000</v>
      </c>
      <c r="F111" s="56">
        <f t="shared" si="2"/>
        <v>75000</v>
      </c>
      <c r="G111" s="24">
        <v>1</v>
      </c>
      <c r="H111"/>
      <c r="S111" s="2"/>
      <c r="T111" s="2"/>
    </row>
    <row r="112" spans="1:20">
      <c r="A112" s="16" t="s">
        <v>16</v>
      </c>
      <c r="B112" s="10"/>
      <c r="C112" s="28">
        <f>E8+D69-E62-E65</f>
        <v>80300</v>
      </c>
      <c r="D112" s="10"/>
      <c r="E112" s="10"/>
      <c r="F112" s="56">
        <f t="shared" si="2"/>
        <v>80300</v>
      </c>
      <c r="G112" s="24">
        <v>1</v>
      </c>
      <c r="H112"/>
      <c r="S112" s="2"/>
      <c r="T112" s="2"/>
    </row>
    <row r="113" spans="1:20">
      <c r="A113" s="66" t="s">
        <v>17</v>
      </c>
      <c r="B113" s="67"/>
      <c r="C113" s="59">
        <f>E9+D64-E70</f>
        <v>-22000</v>
      </c>
      <c r="D113" s="10"/>
      <c r="E113" s="10"/>
      <c r="F113" s="56">
        <f t="shared" si="2"/>
        <v>-22000</v>
      </c>
      <c r="G113" s="24">
        <v>1</v>
      </c>
      <c r="H113"/>
      <c r="S113" s="2"/>
      <c r="T113" s="2"/>
    </row>
    <row r="114" spans="1:20">
      <c r="A114" s="16" t="s">
        <v>18</v>
      </c>
      <c r="B114" s="10"/>
      <c r="C114" s="28">
        <f>E10-E63</f>
        <v>1400</v>
      </c>
      <c r="D114" s="28">
        <f>F10-J38</f>
        <v>0</v>
      </c>
      <c r="E114" s="10"/>
      <c r="F114" s="56">
        <f t="shared" si="2"/>
        <v>1400</v>
      </c>
      <c r="G114" s="24">
        <v>1</v>
      </c>
      <c r="H114"/>
      <c r="S114" s="2"/>
      <c r="T114" s="2"/>
    </row>
    <row r="115" spans="1:20">
      <c r="A115" s="45" t="s">
        <v>52</v>
      </c>
      <c r="B115" s="10"/>
      <c r="C115" s="28"/>
      <c r="D115" s="28"/>
      <c r="E115" s="10"/>
      <c r="F115" s="56"/>
      <c r="H115"/>
      <c r="S115" s="2"/>
      <c r="T115" s="2"/>
    </row>
    <row r="116" spans="1:20">
      <c r="A116" s="16" t="s">
        <v>22</v>
      </c>
      <c r="B116" s="10"/>
      <c r="C116" s="10"/>
      <c r="D116" s="28">
        <f>F11+I46</f>
        <v>160000</v>
      </c>
      <c r="E116" s="10"/>
      <c r="F116" s="56">
        <f t="shared" si="2"/>
        <v>160000</v>
      </c>
      <c r="G116" s="24">
        <v>1</v>
      </c>
      <c r="H116"/>
      <c r="S116" s="2"/>
      <c r="T116" s="2"/>
    </row>
    <row r="117" spans="1:20">
      <c r="A117" s="16" t="s">
        <v>23</v>
      </c>
      <c r="B117" s="10"/>
      <c r="C117" s="10"/>
      <c r="D117" s="28">
        <f>F12+I76</f>
        <v>24000</v>
      </c>
      <c r="E117" s="10"/>
      <c r="F117" s="56">
        <f t="shared" si="2"/>
        <v>24000</v>
      </c>
      <c r="G117" s="24">
        <v>1</v>
      </c>
      <c r="H117"/>
      <c r="S117" s="2"/>
      <c r="T117" s="2"/>
    </row>
    <row r="118" spans="1:20">
      <c r="A118" s="16" t="s">
        <v>24</v>
      </c>
      <c r="B118" s="10"/>
      <c r="C118" s="10"/>
      <c r="D118" s="28">
        <f>F13-J66</f>
        <v>-90000</v>
      </c>
      <c r="E118" s="10"/>
      <c r="F118" s="56">
        <f t="shared" si="2"/>
        <v>-90000</v>
      </c>
      <c r="G118" s="24">
        <v>1</v>
      </c>
      <c r="H118"/>
      <c r="S118" s="2"/>
      <c r="T118" s="2"/>
    </row>
    <row r="119" spans="1:20" ht="16.5" thickBot="1">
      <c r="A119" s="45" t="s">
        <v>53</v>
      </c>
      <c r="B119" s="10"/>
      <c r="C119" s="7">
        <f>SUM(C110:C118)</f>
        <v>168000</v>
      </c>
      <c r="D119" s="7">
        <f>SUM(D110:D118)</f>
        <v>373600</v>
      </c>
      <c r="E119" s="7">
        <f>SUM(E110:E118)</f>
        <v>99000</v>
      </c>
      <c r="F119" s="7">
        <f>SUM(F110:F118)</f>
        <v>640600</v>
      </c>
      <c r="H119"/>
      <c r="S119" s="2"/>
      <c r="T119" s="2"/>
    </row>
    <row r="120" spans="1:20" ht="16.5" thickTop="1">
      <c r="A120" s="16"/>
      <c r="B120" s="10"/>
      <c r="C120" s="10"/>
      <c r="D120" s="10"/>
      <c r="E120" s="10"/>
      <c r="F120" s="56"/>
      <c r="H120"/>
      <c r="S120" s="2"/>
      <c r="T120" s="2"/>
    </row>
    <row r="121" spans="1:20">
      <c r="A121" s="45" t="s">
        <v>27</v>
      </c>
      <c r="B121" s="10"/>
      <c r="C121" s="10"/>
      <c r="D121" s="10"/>
      <c r="E121" s="10"/>
      <c r="F121" s="56"/>
      <c r="H121"/>
      <c r="S121" s="2"/>
      <c r="T121" s="2"/>
    </row>
    <row r="122" spans="1:20">
      <c r="A122" s="16" t="s">
        <v>2</v>
      </c>
      <c r="B122" s="10"/>
      <c r="C122" s="28">
        <f>-E16-D56+E53</f>
        <v>92000</v>
      </c>
      <c r="D122" s="28">
        <f>-F16-I37+J42</f>
        <v>30600</v>
      </c>
      <c r="E122" s="10"/>
      <c r="F122" s="56">
        <f t="shared" si="2"/>
        <v>122600</v>
      </c>
      <c r="G122" s="24">
        <v>2</v>
      </c>
      <c r="H122"/>
      <c r="S122" s="2"/>
      <c r="T122" s="2"/>
    </row>
    <row r="123" spans="1:20">
      <c r="A123" s="16" t="s">
        <v>20</v>
      </c>
      <c r="B123" s="10"/>
      <c r="C123" s="28">
        <f>-E17-D57</f>
        <v>0</v>
      </c>
      <c r="D123" s="10"/>
      <c r="E123" s="10"/>
      <c r="F123" s="56">
        <f t="shared" si="2"/>
        <v>0</v>
      </c>
      <c r="G123" s="24">
        <v>1</v>
      </c>
      <c r="H123"/>
      <c r="S123" s="2"/>
      <c r="T123" s="2"/>
    </row>
    <row r="124" spans="1:20" ht="15" customHeight="1">
      <c r="A124" s="16" t="s">
        <v>21</v>
      </c>
      <c r="B124" s="10"/>
      <c r="C124" s="28">
        <f>-E18-D58</f>
        <v>0</v>
      </c>
      <c r="D124" s="10"/>
      <c r="E124" s="10"/>
      <c r="F124" s="56">
        <f t="shared" si="2"/>
        <v>0</v>
      </c>
      <c r="G124" s="24">
        <v>1</v>
      </c>
      <c r="H124"/>
      <c r="S124" s="2"/>
      <c r="T124" s="2"/>
    </row>
    <row r="125" spans="1:20">
      <c r="A125" s="10" t="s">
        <v>39</v>
      </c>
      <c r="B125" s="10"/>
      <c r="C125" s="28">
        <f>-E19+E71</f>
        <v>181000</v>
      </c>
      <c r="D125" s="10"/>
      <c r="E125" s="10"/>
      <c r="F125" s="56">
        <f t="shared" si="2"/>
        <v>181000</v>
      </c>
      <c r="G125" s="24">
        <v>1</v>
      </c>
      <c r="H125"/>
      <c r="S125" s="2"/>
      <c r="T125" s="2"/>
    </row>
    <row r="126" spans="1:20" ht="16.5" thickBot="1">
      <c r="A126" s="45" t="s">
        <v>49</v>
      </c>
      <c r="B126" s="10"/>
      <c r="C126" s="7">
        <f>SUM(C122:C125)</f>
        <v>273000</v>
      </c>
      <c r="D126" s="7">
        <f>SUM(D122:D125)</f>
        <v>30600</v>
      </c>
      <c r="E126" s="7">
        <f>SUM(E122:E125)</f>
        <v>0</v>
      </c>
      <c r="F126" s="7">
        <f>SUM(F122:F125)</f>
        <v>303600</v>
      </c>
      <c r="H126"/>
      <c r="S126" s="2"/>
      <c r="T126" s="2"/>
    </row>
    <row r="127" spans="1:20" ht="27" customHeight="1" thickTop="1">
      <c r="A127" s="45" t="s">
        <v>25</v>
      </c>
      <c r="B127" s="10"/>
      <c r="C127" s="10"/>
      <c r="D127" s="10"/>
      <c r="E127" s="10"/>
      <c r="F127" s="56">
        <f t="shared" si="2"/>
        <v>0</v>
      </c>
      <c r="H127"/>
      <c r="S127" s="2"/>
      <c r="T127" s="2"/>
    </row>
    <row r="128" spans="1:20">
      <c r="A128" s="17" t="s">
        <v>13</v>
      </c>
      <c r="B128" s="10"/>
      <c r="C128" s="5"/>
      <c r="D128" s="5">
        <f>D105</f>
        <v>343000</v>
      </c>
      <c r="E128" s="5"/>
      <c r="F128" s="56">
        <f t="shared" ref="F128:F130" si="3">SUM(C128:E128)</f>
        <v>343000</v>
      </c>
      <c r="G128" s="24">
        <v>1</v>
      </c>
      <c r="H128"/>
      <c r="S128" s="2"/>
      <c r="T128" s="2"/>
    </row>
    <row r="129" spans="1:20">
      <c r="A129" s="17" t="s">
        <v>12</v>
      </c>
      <c r="B129" s="10"/>
      <c r="C129" s="5"/>
      <c r="D129" s="5"/>
      <c r="E129" s="5">
        <f>E105</f>
        <v>99000</v>
      </c>
      <c r="F129" s="56">
        <f t="shared" si="3"/>
        <v>99000</v>
      </c>
      <c r="G129" s="24">
        <v>1</v>
      </c>
      <c r="H129"/>
      <c r="S129" s="2"/>
      <c r="T129" s="2"/>
    </row>
    <row r="130" spans="1:20">
      <c r="A130" s="17" t="s">
        <v>11</v>
      </c>
      <c r="B130" s="10"/>
      <c r="C130" s="5">
        <f>C105</f>
        <v>-105000</v>
      </c>
      <c r="D130" s="5"/>
      <c r="E130" s="5"/>
      <c r="F130" s="56">
        <f t="shared" si="3"/>
        <v>-105000</v>
      </c>
      <c r="G130" s="24">
        <v>1</v>
      </c>
      <c r="H130"/>
      <c r="S130" s="2"/>
      <c r="T130" s="2"/>
    </row>
    <row r="131" spans="1:20">
      <c r="A131" s="51" t="s">
        <v>50</v>
      </c>
      <c r="B131" s="12"/>
      <c r="C131" s="3">
        <f>SUM(C128:C130)</f>
        <v>-105000</v>
      </c>
      <c r="D131" s="3">
        <f>SUM(D128:D130)</f>
        <v>343000</v>
      </c>
      <c r="E131" s="3">
        <f>SUM(E128:E130)</f>
        <v>99000</v>
      </c>
      <c r="F131" s="3">
        <f>SUM(F128:F130)</f>
        <v>337000</v>
      </c>
      <c r="H131"/>
      <c r="S131" s="2"/>
      <c r="T131" s="2"/>
    </row>
    <row r="132" spans="1:20">
      <c r="B132"/>
      <c r="H132"/>
      <c r="S132" s="2"/>
      <c r="T132" s="2"/>
    </row>
    <row r="133" spans="1:20">
      <c r="B133"/>
      <c r="H133"/>
      <c r="S133" s="2"/>
      <c r="T133" s="2"/>
    </row>
    <row r="134" spans="1:20">
      <c r="A134" s="60" t="s">
        <v>54</v>
      </c>
      <c r="B134" s="61"/>
      <c r="C134" s="8">
        <f>C119-C126-C131</f>
        <v>0</v>
      </c>
      <c r="D134" s="8">
        <f>D119-D126-D131</f>
        <v>0</v>
      </c>
      <c r="E134" s="8">
        <f>E119-E126-E131</f>
        <v>0</v>
      </c>
      <c r="F134" s="62">
        <f>F119-F126-F131</f>
        <v>0</v>
      </c>
      <c r="H134"/>
      <c r="S134" s="2"/>
      <c r="T134" s="2"/>
    </row>
    <row r="135" spans="1:20">
      <c r="B135"/>
      <c r="H135"/>
      <c r="S135" s="2"/>
      <c r="T135" s="2"/>
    </row>
    <row r="136" spans="1:20">
      <c r="B136"/>
      <c r="H136"/>
      <c r="S136" s="2"/>
      <c r="T136" s="2"/>
    </row>
    <row r="137" spans="1:20">
      <c r="B137"/>
      <c r="H137"/>
      <c r="S137" s="2"/>
      <c r="T137" s="2"/>
    </row>
    <row r="138" spans="1:20">
      <c r="B138"/>
      <c r="H138"/>
      <c r="S138" s="2"/>
      <c r="T138" s="2"/>
    </row>
    <row r="139" spans="1:20">
      <c r="F139" s="2"/>
      <c r="G139" s="2"/>
      <c r="S139" s="2"/>
      <c r="T139" s="2"/>
    </row>
    <row r="140" spans="1:20" ht="16.5" thickBot="1">
      <c r="E140" s="25" t="s">
        <v>14</v>
      </c>
      <c r="F140" s="26"/>
      <c r="G140" s="27">
        <f>SUM(G94:G137,H85:H85,F31:F84,K34:K84,X33:X34)+SUM(Q77:Q86)</f>
        <v>68</v>
      </c>
      <c r="S140" s="2"/>
      <c r="T140" s="2"/>
    </row>
    <row r="141" spans="1:20" ht="16.5" thickTop="1">
      <c r="F141" s="2"/>
      <c r="G141" s="2"/>
      <c r="S141" s="2"/>
      <c r="T141" s="2"/>
    </row>
    <row r="142" spans="1:20">
      <c r="F142" s="2"/>
      <c r="G142" s="2"/>
      <c r="S142" s="2"/>
      <c r="T142" s="2"/>
    </row>
    <row r="143" spans="1:20">
      <c r="F143" s="2"/>
      <c r="G143" s="2"/>
      <c r="S143" s="2"/>
      <c r="T143" s="2"/>
    </row>
    <row r="144" spans="1:20">
      <c r="F144" s="2"/>
      <c r="G144" s="2"/>
      <c r="S144" s="2"/>
      <c r="T144" s="2"/>
    </row>
    <row r="145" spans="6:20">
      <c r="F145" s="2"/>
      <c r="G145" s="2"/>
      <c r="S145" s="2"/>
      <c r="T145" s="2"/>
    </row>
    <row r="146" spans="6:20">
      <c r="F146" s="2"/>
      <c r="G146" s="2"/>
      <c r="S146" s="2"/>
      <c r="T146" s="2"/>
    </row>
    <row r="147" spans="6:20">
      <c r="F147" s="2"/>
      <c r="G147" s="2"/>
      <c r="S147" s="2"/>
      <c r="T147" s="2"/>
    </row>
    <row r="148" spans="6:20">
      <c r="F148" s="2"/>
      <c r="G148" s="2"/>
      <c r="S148" s="2"/>
      <c r="T148" s="2"/>
    </row>
    <row r="149" spans="6:20">
      <c r="F149" s="2"/>
      <c r="G149" s="2"/>
      <c r="S149" s="2"/>
      <c r="T149" s="2"/>
    </row>
    <row r="150" spans="6:20">
      <c r="F150" s="2"/>
      <c r="G150" s="2"/>
      <c r="S150" s="2"/>
      <c r="T150" s="2"/>
    </row>
    <row r="151" spans="6:20">
      <c r="F151" s="2"/>
      <c r="G151" s="2"/>
      <c r="S151" s="2"/>
      <c r="T151" s="2"/>
    </row>
    <row r="152" spans="6:20">
      <c r="F152" s="2"/>
      <c r="G152" s="2"/>
      <c r="S152" s="2"/>
      <c r="T152" s="2"/>
    </row>
    <row r="153" spans="6:20">
      <c r="F153" s="2"/>
      <c r="G153" s="2"/>
      <c r="S153" s="2"/>
      <c r="T153" s="2"/>
    </row>
    <row r="154" spans="6:20">
      <c r="F154" s="2"/>
      <c r="G154" s="2"/>
      <c r="S154" s="2"/>
      <c r="T154" s="2"/>
    </row>
    <row r="155" spans="6:20">
      <c r="F155" s="2"/>
      <c r="G155" s="2"/>
      <c r="S155" s="2"/>
      <c r="T155" s="2"/>
    </row>
    <row r="156" spans="6:20">
      <c r="F156" s="2"/>
      <c r="G156" s="2"/>
      <c r="S156" s="2"/>
      <c r="T156" s="2"/>
    </row>
    <row r="157" spans="6:20">
      <c r="F157" s="2"/>
      <c r="G157" s="2"/>
      <c r="S157" s="2"/>
      <c r="T157" s="2"/>
    </row>
    <row r="158" spans="6:20">
      <c r="F158" s="2"/>
      <c r="G158" s="2"/>
      <c r="S158" s="2"/>
      <c r="T158" s="2"/>
    </row>
    <row r="159" spans="6:20">
      <c r="F159" s="2"/>
      <c r="G159" s="2"/>
      <c r="S159" s="2"/>
      <c r="T159" s="2"/>
    </row>
    <row r="160" spans="6:20">
      <c r="F160" s="2"/>
      <c r="G160" s="2"/>
      <c r="S160" s="2"/>
      <c r="T160" s="2"/>
    </row>
    <row r="161" spans="6:20">
      <c r="F161" s="2"/>
      <c r="G161" s="2"/>
      <c r="S161" s="2"/>
      <c r="T161" s="2"/>
    </row>
    <row r="162" spans="6:20">
      <c r="F162" s="2"/>
      <c r="G162" s="2"/>
      <c r="S162" s="2"/>
      <c r="T162" s="2"/>
    </row>
    <row r="163" spans="6:20">
      <c r="F163" s="2"/>
      <c r="G163" s="2"/>
      <c r="S163" s="2"/>
      <c r="T163" s="2"/>
    </row>
    <row r="164" spans="6:20">
      <c r="F164" s="2"/>
      <c r="G164" s="2"/>
      <c r="S164" s="2"/>
      <c r="T164" s="2"/>
    </row>
    <row r="165" spans="6:20">
      <c r="F165" s="2"/>
      <c r="G165" s="2"/>
      <c r="S165" s="2"/>
      <c r="T165" s="2"/>
    </row>
    <row r="166" spans="6:20">
      <c r="F166" s="2"/>
      <c r="G166" s="2"/>
      <c r="S166" s="2"/>
      <c r="T166" s="2"/>
    </row>
    <row r="167" spans="6:20">
      <c r="F167" s="2"/>
      <c r="G167" s="2"/>
      <c r="S167" s="2"/>
      <c r="T167" s="2"/>
    </row>
    <row r="168" spans="6:20">
      <c r="F168" s="2"/>
      <c r="G168" s="2"/>
      <c r="S168" s="2"/>
      <c r="T168" s="2"/>
    </row>
    <row r="169" spans="6:20">
      <c r="F169" s="2"/>
      <c r="G169" s="2"/>
      <c r="S169" s="2"/>
      <c r="T169" s="2"/>
    </row>
    <row r="170" spans="6:20">
      <c r="F170" s="2"/>
      <c r="G170" s="2"/>
      <c r="S170" s="2"/>
      <c r="T170" s="2"/>
    </row>
    <row r="171" spans="6:20">
      <c r="F171" s="2"/>
      <c r="G171" s="2"/>
      <c r="S171" s="2"/>
      <c r="T171" s="2"/>
    </row>
    <row r="172" spans="6:20">
      <c r="F172" s="2"/>
      <c r="G172" s="2"/>
      <c r="S172" s="2"/>
      <c r="T172" s="2"/>
    </row>
    <row r="173" spans="6:20">
      <c r="F173" s="2"/>
      <c r="G173" s="2"/>
      <c r="S173" s="2"/>
      <c r="T173" s="2"/>
    </row>
    <row r="174" spans="6:20">
      <c r="F174" s="2"/>
      <c r="G174" s="2"/>
      <c r="S174" s="2"/>
      <c r="T174" s="2"/>
    </row>
    <row r="175" spans="6:20">
      <c r="F175" s="2"/>
      <c r="G175" s="2"/>
      <c r="S175" s="2"/>
      <c r="T175" s="2"/>
    </row>
    <row r="176" spans="6:20">
      <c r="F176" s="2"/>
      <c r="G176" s="2"/>
      <c r="S176" s="2"/>
      <c r="T176" s="2"/>
    </row>
    <row r="177" spans="6:20">
      <c r="F177" s="2"/>
      <c r="G177" s="2"/>
      <c r="S177" s="2"/>
      <c r="T177" s="2"/>
    </row>
    <row r="178" spans="6:20">
      <c r="F178" s="2"/>
      <c r="G178" s="2"/>
      <c r="S178" s="2"/>
      <c r="T178" s="2"/>
    </row>
    <row r="179" spans="6:20">
      <c r="F179" s="2"/>
      <c r="G179" s="2"/>
      <c r="S179" s="2"/>
      <c r="T179" s="2"/>
    </row>
    <row r="180" spans="6:20">
      <c r="F180" s="2"/>
      <c r="G180" s="2"/>
      <c r="S180" s="2"/>
      <c r="T180" s="2"/>
    </row>
    <row r="181" spans="6:20">
      <c r="F181" s="2"/>
      <c r="G181" s="2"/>
      <c r="S181" s="2"/>
      <c r="T181" s="2"/>
    </row>
    <row r="182" spans="6:20">
      <c r="F182" s="2"/>
      <c r="G182" s="2"/>
      <c r="S182" s="2"/>
      <c r="T182" s="2"/>
    </row>
    <row r="183" spans="6:20">
      <c r="F183" s="2"/>
      <c r="G183" s="2"/>
      <c r="S183" s="2"/>
      <c r="T183" s="2"/>
    </row>
  </sheetData>
  <mergeCells count="7">
    <mergeCell ref="H44:I44"/>
    <mergeCell ref="A113:B113"/>
    <mergeCell ref="C9:D9"/>
    <mergeCell ref="B30:P30"/>
    <mergeCell ref="B31:E31"/>
    <mergeCell ref="G31:J31"/>
    <mergeCell ref="L31:P31"/>
  </mergeCells>
  <pageMargins left="0.75" right="0.75" top="1" bottom="1" header="0.5" footer="0.5"/>
  <pageSetup scale="44" fitToHeight="0" orientation="landscape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Question 1 - NPO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Petit-Frere</dc:creator>
  <cp:lastModifiedBy>georgia</cp:lastModifiedBy>
  <cp:lastPrinted>2015-11-19T17:53:42Z</cp:lastPrinted>
  <dcterms:created xsi:type="dcterms:W3CDTF">2014-07-26T22:20:54Z</dcterms:created>
  <dcterms:modified xsi:type="dcterms:W3CDTF">2015-12-15T20:35:04Z</dcterms:modified>
</cp:coreProperties>
</file>