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4.xml"/>
  <Override ContentType="application/vnd.openxmlformats-officedocument.drawing+xml" PartName="/xl/drawings/worksheetdrawing3.xml"/>
  <Override ContentType="application/vnd.openxmlformats-officedocument.drawing+xml" PartName="/xl/drawings/worksheetdrawing5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Incremental analysis" sheetId="1" r:id="rId3"/>
    <sheet state="visible" name="Advanced Costing" sheetId="2" r:id="rId4"/>
    <sheet state="visible" name="Pricing" sheetId="3" r:id="rId5"/>
    <sheet state="visible" name="BUDGETS" sheetId="4" r:id="rId6"/>
    <sheet state="visible" name="Chapter 12" sheetId="5" r:id="rId7"/>
  </sheets>
  <definedNames/>
  <calcPr/>
</workbook>
</file>

<file path=xl/sharedStrings.xml><?xml version="1.0" encoding="utf-8"?>
<sst xmlns="http://schemas.openxmlformats.org/spreadsheetml/2006/main" count="697" uniqueCount="490">
  <si>
    <t>Special Order</t>
  </si>
  <si>
    <t>Accept</t>
  </si>
  <si>
    <t>Refuse</t>
  </si>
  <si>
    <t>Incremental Revenue</t>
  </si>
  <si>
    <t>Revenues</t>
  </si>
  <si>
    <t>Costs</t>
  </si>
  <si>
    <t>Net Income</t>
  </si>
  <si>
    <t>Make or Buy</t>
  </si>
  <si>
    <t>Make</t>
  </si>
  <si>
    <t>Buy</t>
  </si>
  <si>
    <t>Incremental Savings</t>
  </si>
  <si>
    <t>Direct Mats</t>
  </si>
  <si>
    <t>Direct Lab</t>
  </si>
  <si>
    <t>Other Variable manufacturing costs</t>
  </si>
  <si>
    <t>Fixed manufacturing costs</t>
  </si>
  <si>
    <t>Purchase price</t>
  </si>
  <si>
    <t>Total Cost</t>
  </si>
  <si>
    <t>Opportunity Cost</t>
  </si>
  <si>
    <t>Sell or Process Further</t>
  </si>
  <si>
    <t xml:space="preserve">Sell </t>
  </si>
  <si>
    <t>Process</t>
  </si>
  <si>
    <t>Incremental Rev and Costs</t>
  </si>
  <si>
    <t>Sales per</t>
  </si>
  <si>
    <t>-</t>
  </si>
  <si>
    <t xml:space="preserve">     Sales</t>
  </si>
  <si>
    <t>Costs per</t>
  </si>
  <si>
    <t xml:space="preserve">     Direct Materials</t>
  </si>
  <si>
    <t xml:space="preserve">     Direct labour</t>
  </si>
  <si>
    <t xml:space="preserve">     Variable manufacturing overhead</t>
  </si>
  <si>
    <t xml:space="preserve">     Fixed manufacturing overhead</t>
  </si>
  <si>
    <t xml:space="preserve">     TOTAL</t>
  </si>
  <si>
    <t xml:space="preserve">Net Income after further processing Joint crap further. </t>
  </si>
  <si>
    <t>If not processing then put sales before process and no additional costs</t>
  </si>
  <si>
    <t xml:space="preserve">Product 1 </t>
  </si>
  <si>
    <t>Product 2</t>
  </si>
  <si>
    <t>Product 3</t>
  </si>
  <si>
    <t>Product 4</t>
  </si>
  <si>
    <t>TOTAL</t>
  </si>
  <si>
    <t>Sale price after or before processing</t>
  </si>
  <si>
    <t>Process further additional costs</t>
  </si>
  <si>
    <t>Joint costs (sunk but still affects N.I.</t>
  </si>
  <si>
    <t xml:space="preserve">  input as negative</t>
  </si>
  <si>
    <t>Retain or Replace equipment</t>
  </si>
  <si>
    <t>Retain</t>
  </si>
  <si>
    <t>Replace</t>
  </si>
  <si>
    <t>Incremental Cost savings</t>
  </si>
  <si>
    <t>Cost savings (if given as savings instead of costs)</t>
  </si>
  <si>
    <t>REVENUE</t>
  </si>
  <si>
    <t>Profits from selling/disposing old one (if any)</t>
  </si>
  <si>
    <t>Variable manufacturing costs (using machine)</t>
  </si>
  <si>
    <t>COST</t>
  </si>
  <si>
    <t>New Machine Cost</t>
  </si>
  <si>
    <t>Other variables</t>
  </si>
  <si>
    <t>Net Incremental Saving</t>
  </si>
  <si>
    <t>multiply yearly variable costs by number of useful life remaining</t>
  </si>
  <si>
    <t>Variable Cost Calculator for Retain or Replace</t>
  </si>
  <si>
    <t>Years of useful life</t>
  </si>
  <si>
    <t>var costs per year</t>
  </si>
  <si>
    <t>total</t>
  </si>
  <si>
    <t>Eliminate unprofitable segment</t>
  </si>
  <si>
    <t>Continue</t>
  </si>
  <si>
    <t>Eliminate</t>
  </si>
  <si>
    <t>Incremental revenue and cost savings</t>
  </si>
  <si>
    <t xml:space="preserve">    Sales</t>
  </si>
  <si>
    <t xml:space="preserve">    (less) Variable Costs</t>
  </si>
  <si>
    <t>Contribution margin</t>
  </si>
  <si>
    <t xml:space="preserve">    (less) Fixed costs</t>
  </si>
  <si>
    <t>New product or not</t>
  </si>
  <si>
    <t>Product A</t>
  </si>
  <si>
    <t>Product ?</t>
  </si>
  <si>
    <t>Total</t>
  </si>
  <si>
    <t>Units sold</t>
  </si>
  <si>
    <t>price per unit</t>
  </si>
  <si>
    <t xml:space="preserve">   Sales revenue (units * price per)</t>
  </si>
  <si>
    <t>(less) variable costs per unit</t>
  </si>
  <si>
    <t xml:space="preserve">   Total variable costs (units * var)</t>
  </si>
  <si>
    <t>contribution margin</t>
  </si>
  <si>
    <t xml:space="preserve">(less) fixed costs - depends on question. </t>
  </si>
  <si>
    <t xml:space="preserve">  When checking new product, use same fixed cost as original.</t>
  </si>
  <si>
    <t>Net profit</t>
  </si>
  <si>
    <t>Sales Mix ---------------------------------------------------</t>
  </si>
  <si>
    <t>Unit 1</t>
  </si>
  <si>
    <t>Unit 2</t>
  </si>
  <si>
    <t>unit 3</t>
  </si>
  <si>
    <t>Contribution margin per unit</t>
  </si>
  <si>
    <t>Machine hours (limited resource)</t>
  </si>
  <si>
    <t>CMU per limited resource</t>
  </si>
  <si>
    <t>add extra machine hours</t>
  </si>
  <si>
    <t>Potential bonus contrib. margin</t>
  </si>
  <si>
    <t>No of products to make in a limited number of hours.</t>
  </si>
  <si>
    <t># of units</t>
  </si>
  <si>
    <t>Hours</t>
  </si>
  <si>
    <t xml:space="preserve">Contribution margin </t>
  </si>
  <si>
    <t>Unit 3</t>
  </si>
  <si>
    <t>Totals</t>
  </si>
  <si>
    <t>Units To make given number of hours</t>
  </si>
  <si>
    <t>Number of hours available</t>
  </si>
  <si>
    <t>Hours per unit</t>
  </si>
  <si>
    <t>Units to make</t>
  </si>
  <si>
    <t>Sales Mix ADVANCED --------------------------------------------------------------------------------</t>
  </si>
  <si>
    <t>Selling price per unit</t>
  </si>
  <si>
    <t>Variable costs per unit</t>
  </si>
  <si>
    <t>Units produced per machine hour</t>
  </si>
  <si>
    <t>Machine hours per unit</t>
  </si>
  <si>
    <t>Machine Hours per unit ROUND</t>
  </si>
  <si>
    <t># of units to make</t>
  </si>
  <si>
    <t>Hours needed to make</t>
  </si>
  <si>
    <t>Added Contribution margin</t>
  </si>
  <si>
    <t>Decimal places to round Machine hours</t>
  </si>
  <si>
    <t>MAKE</t>
  </si>
  <si>
    <t>BUY</t>
  </si>
  <si>
    <t>Incremental savings</t>
  </si>
  <si>
    <t>Relevant costs</t>
  </si>
  <si>
    <t>Opportunity cost</t>
  </si>
  <si>
    <t>Total costs</t>
  </si>
  <si>
    <t>Per-unit manufacturing costs</t>
  </si>
  <si>
    <t>Absorption
Costing</t>
  </si>
  <si>
    <t>Variable
Costing</t>
  </si>
  <si>
    <t>Throughput 
costing</t>
  </si>
  <si>
    <t>Units to round to</t>
  </si>
  <si>
    <t>Cost divider (enter totals to 
divide by units produced)</t>
  </si>
  <si>
    <t>Direct Materials</t>
  </si>
  <si>
    <t>Direct Labour</t>
  </si>
  <si>
    <t>Variable manufacturing overhead</t>
  </si>
  <si>
    <t>Fixed manufacturing overhead</t>
  </si>
  <si>
    <t>------------------------------------------------------------&gt;</t>
  </si>
  <si>
    <t>Manufacturing cost per unit</t>
  </si>
  <si>
    <t>MAKE SURE VALUES MATCH IN RIGHT COLUMN. BUGS</t>
  </si>
  <si>
    <t>Income Statement - enter data here</t>
  </si>
  <si>
    <t>With NORMAL COSTING</t>
  </si>
  <si>
    <t>Units in start Inventory</t>
  </si>
  <si>
    <t>rounding units</t>
  </si>
  <si>
    <t>Units manufactured</t>
  </si>
  <si>
    <t>Budget Volume</t>
  </si>
  <si>
    <t>Units at end inventory</t>
  </si>
  <si>
    <t>New Fixed MOH</t>
  </si>
  <si>
    <t>Sale price</t>
  </si>
  <si>
    <t>New Abs. Manuf</t>
  </si>
  <si>
    <t>Total fixed ADMIN costs</t>
  </si>
  <si>
    <t>Var ADMIN cost per unit</t>
  </si>
  <si>
    <t>Total Variable ADMIN cost</t>
  </si>
  <si>
    <t>Fixed manufacturing Overhead</t>
  </si>
  <si>
    <t>Income Statement - Absorbtion</t>
  </si>
  <si>
    <t>Chart below expenses production volume variance to cost of goods sold in the accounting period in which it occur</t>
  </si>
  <si>
    <t>Rounding Units:</t>
  </si>
  <si>
    <t>Sales</t>
  </si>
  <si>
    <t>Cost of good sold</t>
  </si>
  <si>
    <t xml:space="preserve">    Inventory(start)</t>
  </si>
  <si>
    <t xml:space="preserve">    add: Cost of goods manuf</t>
  </si>
  <si>
    <t xml:space="preserve">    Cost of goods avail. for sale</t>
  </si>
  <si>
    <t xml:space="preserve">    less: Inventory(end)</t>
  </si>
  <si>
    <t xml:space="preserve">    Cost of goods sold =</t>
  </si>
  <si>
    <t>Gross Profit (sales - cogs)</t>
  </si>
  <si>
    <t xml:space="preserve">    favorable/unfav. VARIANCE</t>
  </si>
  <si>
    <t>do not put sign
on actual. 
answer. use
the word
favorable.
Positive means
 unfavorable
</t>
  </si>
  <si>
    <t>Variable selling &amp; admin</t>
  </si>
  <si>
    <t xml:space="preserve">    COGS +/- variance</t>
  </si>
  <si>
    <t>Fixed selling and admin</t>
  </si>
  <si>
    <t>Gross Profit (sales - cogs - variance)</t>
  </si>
  <si>
    <t>Total selling/admin costs</t>
  </si>
  <si>
    <t>Net Income (GP - sell&amp;admin)</t>
  </si>
  <si>
    <t>Income Statement - Variable</t>
  </si>
  <si>
    <t xml:space="preserve">Variable Costs - </t>
  </si>
  <si>
    <t>Income Statement - Throughput Costing</t>
  </si>
  <si>
    <t xml:space="preserve">     inventory(start)</t>
  </si>
  <si>
    <t xml:space="preserve">     add: Variable costs of goods manuf.</t>
  </si>
  <si>
    <t>Variable COGS</t>
  </si>
  <si>
    <t xml:space="preserve">     Cost of good avail. for sale</t>
  </si>
  <si>
    <t xml:space="preserve">     Inventory(start)</t>
  </si>
  <si>
    <t xml:space="preserve">     less: Inventory(end)</t>
  </si>
  <si>
    <t xml:space="preserve">     add: Direct materials</t>
  </si>
  <si>
    <t xml:space="preserve">     Variable COGS = </t>
  </si>
  <si>
    <t xml:space="preserve">     Cost of goods avail. for sale</t>
  </si>
  <si>
    <t xml:space="preserve">   Variable selling and admin expenses</t>
  </si>
  <si>
    <t xml:space="preserve">     Variable COGS =</t>
  </si>
  <si>
    <t>Throughput Contribution Margin</t>
  </si>
  <si>
    <t>Fixed selling and admin expenses</t>
  </si>
  <si>
    <t>Other Operating Costs</t>
  </si>
  <si>
    <t>TOTAL FIXED</t>
  </si>
  <si>
    <t xml:space="preserve">     Variable overhead</t>
  </si>
  <si>
    <t xml:space="preserve">     Variable selling and admin costs</t>
  </si>
  <si>
    <t xml:space="preserve">     Fixed Manufacturing Overhead   </t>
  </si>
  <si>
    <t xml:space="preserve">     Fixed selling and admin expenses</t>
  </si>
  <si>
    <t>Fixed Manufacturing overhead deferred in ending inventory:</t>
  </si>
  <si>
    <t>Total Other operating Costs</t>
  </si>
  <si>
    <t>Fixed Manufacturing overhead deferred in begining inventory:</t>
  </si>
  <si>
    <t>Break-even point</t>
  </si>
  <si>
    <t>Number of units built</t>
  </si>
  <si>
    <t>Var costing var costs</t>
  </si>
  <si>
    <t>Absorb costing var costs</t>
  </si>
  <si>
    <t>Var costing net income</t>
  </si>
  <si>
    <t>Absorb costing net income</t>
  </si>
  <si>
    <t xml:space="preserve">var COGS = </t>
  </si>
  <si>
    <t xml:space="preserve">absorb COGS = </t>
  </si>
  <si>
    <t>SALES</t>
  </si>
  <si>
    <t>Sell price per unit</t>
  </si>
  <si>
    <t>Fixed Manuf. overhead</t>
  </si>
  <si>
    <t>Units built</t>
  </si>
  <si>
    <t>If market determines prices</t>
  </si>
  <si>
    <t>rounding</t>
  </si>
  <si>
    <t>Per unit Info    -   FULL COST-PLUS</t>
  </si>
  <si>
    <t>Per unit Info    -   ABSORB COST-PLUS</t>
  </si>
  <si>
    <t>Market price     -     Desired profit    =    Target Cost</t>
  </si>
  <si>
    <t>Variable cost</t>
  </si>
  <si>
    <t>=</t>
  </si>
  <si>
    <t xml:space="preserve">     Direct materials</t>
  </si>
  <si>
    <t>If company must set price</t>
  </si>
  <si>
    <t xml:space="preserve">     Variable manuf overhead</t>
  </si>
  <si>
    <t xml:space="preserve">     Fixed manuf overhead</t>
  </si>
  <si>
    <t>Full cost-plus pricing</t>
  </si>
  <si>
    <t xml:space="preserve">     Variable sell &amp; ADMIN</t>
  </si>
  <si>
    <t>cost bas determined by adding a markup to the cost base</t>
  </si>
  <si>
    <t>The markup percentage on the desired operating income or ROI</t>
  </si>
  <si>
    <t>Fixed cost per unit</t>
  </si>
  <si>
    <t>Fixed ADMIN per unit</t>
  </si>
  <si>
    <t xml:space="preserve">     Fixed Manufacturing</t>
  </si>
  <si>
    <t>Var ADMIN per unit</t>
  </si>
  <si>
    <t xml:space="preserve">Cost          +             (Markup%  x  Cost)          =   Target sell price   </t>
  </si>
  <si>
    <t xml:space="preserve">     Fixed ADMIN</t>
  </si>
  <si>
    <t>+</t>
  </si>
  <si>
    <t>Total Manufacturing Cost</t>
  </si>
  <si>
    <t>Total Admin costs</t>
  </si>
  <si>
    <t>Absorbtion cost-plus pricing</t>
  </si>
  <si>
    <t>$ROI per unit    +    ADMIN per unit   /   Manuf cost       =     Markup %</t>
  </si>
  <si>
    <t>budgeted volume</t>
  </si>
  <si>
    <t>/</t>
  </si>
  <si>
    <t>Desired ROI %</t>
  </si>
  <si>
    <t>Invested assets for ROI</t>
  </si>
  <si>
    <t>Amount ROI applied to</t>
  </si>
  <si>
    <t>Manuf cost   +    (markup% x Manuf cost)    =      Target sell price</t>
  </si>
  <si>
    <t>Desired ROI</t>
  </si>
  <si>
    <t>Desired ROI per unit</t>
  </si>
  <si>
    <t>Selling price of unit</t>
  </si>
  <si>
    <t>Markup % required</t>
  </si>
  <si>
    <t>Variable cost pricing</t>
  </si>
  <si>
    <t>$ROI per unit + (Fixed manuf + sell and admin) / Var cost = markup%</t>
  </si>
  <si>
    <t>Per Unit Info - VARIABLE</t>
  </si>
  <si>
    <t>Variable costs</t>
  </si>
  <si>
    <t>Var cost       +       (markup% * var Cost)      =      Target sell price</t>
  </si>
  <si>
    <t>Fixed manufacturing</t>
  </si>
  <si>
    <t>Fixed ADMIN</t>
  </si>
  <si>
    <t>Selling price</t>
  </si>
  <si>
    <t>Markup %</t>
  </si>
  <si>
    <t>Budgeted ABSORBTION-cost Income Statement</t>
  </si>
  <si>
    <t>Budgeted Variable cost income statement</t>
  </si>
  <si>
    <t>Revenue</t>
  </si>
  <si>
    <t>Less: COGS</t>
  </si>
  <si>
    <t>Less: Variable Costs</t>
  </si>
  <si>
    <t>Gross Profit</t>
  </si>
  <si>
    <t>Less: sell&amp;Admin</t>
  </si>
  <si>
    <t>Less: Fixed costs</t>
  </si>
  <si>
    <t xml:space="preserve">     manufacturing</t>
  </si>
  <si>
    <t xml:space="preserve">     Selling &amp; ADMIN</t>
  </si>
  <si>
    <t>Budgeted ROI</t>
  </si>
  <si>
    <t>Net Income      /</t>
  </si>
  <si>
    <t>Invested Assets   =</t>
  </si>
  <si>
    <t xml:space="preserve">   ROI %</t>
  </si>
  <si>
    <t>Markup Percentage</t>
  </si>
  <si>
    <t>Net income     +</t>
  </si>
  <si>
    <t>Sell &amp; ADMIN    /</t>
  </si>
  <si>
    <t>COGS</t>
  </si>
  <si>
    <t>Fixed costs    /</t>
  </si>
  <si>
    <t>Time and Material Pricing</t>
  </si>
  <si>
    <t>(variation on cost-plus)</t>
  </si>
  <si>
    <t>Step 1 - calculate labour charge</t>
  </si>
  <si>
    <t>Accounts and stuff</t>
  </si>
  <si>
    <t>Total cost        /</t>
  </si>
  <si>
    <t>Total Hours</t>
  </si>
  <si>
    <t>Per Hour Charge</t>
  </si>
  <si>
    <t>acct 1</t>
  </si>
  <si>
    <t>acct 2</t>
  </si>
  <si>
    <t>acct 3</t>
  </si>
  <si>
    <t>acct 4</t>
  </si>
  <si>
    <t>acct 5</t>
  </si>
  <si>
    <t>acct 6</t>
  </si>
  <si>
    <t>acct 7</t>
  </si>
  <si>
    <t>acct 8</t>
  </si>
  <si>
    <t>Profit margin per hour</t>
  </si>
  <si>
    <t>Rate Charged per Hour of Labour</t>
  </si>
  <si>
    <t>Step 2 - calculate the material loading charge</t>
  </si>
  <si>
    <t>Material Ld charge</t>
  </si>
  <si>
    <t xml:space="preserve"> Total invoice cost</t>
  </si>
  <si>
    <t>Material Loading %</t>
  </si>
  <si>
    <t>Desired Profit margin</t>
  </si>
  <si>
    <t>Material Loading percentage</t>
  </si>
  <si>
    <t>Charges for Specific Job</t>
  </si>
  <si>
    <t>Labour Hours of job</t>
  </si>
  <si>
    <t>Material and parts cost for job</t>
  </si>
  <si>
    <t>Labour charge</t>
  </si>
  <si>
    <t>Material Charges</t>
  </si>
  <si>
    <t>Custom per job loading charge</t>
  </si>
  <si>
    <t xml:space="preserve">     Costs of material and parts</t>
  </si>
  <si>
    <t xml:space="preserve">     Material Loading charge</t>
  </si>
  <si>
    <t xml:space="preserve">Total price of Labour and materials </t>
  </si>
  <si>
    <t>Transfer Price</t>
  </si>
  <si>
    <t>Buying division</t>
  </si>
  <si>
    <t>Selling division</t>
  </si>
  <si>
    <t>Selling price of crap</t>
  </si>
  <si>
    <t>Variable costs not including
Stuff you want to buy</t>
  </si>
  <si>
    <t>Variable costs per crap</t>
  </si>
  <si>
    <t>Usual cost of thing you 
want to buy</t>
  </si>
  <si>
    <t>Contribution margin per Unit</t>
  </si>
  <si>
    <t>TAX %</t>
  </si>
  <si>
    <t>Tax $</t>
  </si>
  <si>
    <t>CMU after taxes</t>
  </si>
  <si>
    <t>TOTAL contribution Margin per unit</t>
  </si>
  <si>
    <t>TOTAL contribution Margin after tax</t>
  </si>
  <si>
    <t>Price sold to customers</t>
  </si>
  <si>
    <t>Variable cost per unit</t>
  </si>
  <si>
    <t>Desired transfer price</t>
  </si>
  <si>
    <t>Variable costs added by transfer</t>
  </si>
  <si>
    <t>transfer Buyer CMU</t>
  </si>
  <si>
    <t>transfer Seller CMU</t>
  </si>
  <si>
    <t>transfer TOTAL CMU</t>
  </si>
  <si>
    <t>if NOT full capacity (has excess)</t>
  </si>
  <si>
    <t>Variable costs at transfer</t>
  </si>
  <si>
    <t>Minimum Transfer price</t>
  </si>
  <si>
    <t>if full Capacity (no excess)</t>
  </si>
  <si>
    <t>Minimum Transfer Price</t>
  </si>
  <si>
    <t xml:space="preserve">  compare to cost from outside supplier</t>
  </si>
  <si>
    <t>Budgetary Planning</t>
  </si>
  <si>
    <t>Sales forecast</t>
  </si>
  <si>
    <t>company's expected share of sales</t>
  </si>
  <si>
    <t>SALES BUDGET</t>
  </si>
  <si>
    <t>Q1</t>
  </si>
  <si>
    <t>Q2</t>
  </si>
  <si>
    <t>Q3</t>
  </si>
  <si>
    <t>Q4</t>
  </si>
  <si>
    <t>Y2Q1</t>
  </si>
  <si>
    <t>Y2Q2</t>
  </si>
  <si>
    <t>TOTAL(year, quarters, whatever)</t>
  </si>
  <si>
    <t>Expected unit sales</t>
  </si>
  <si>
    <t>Unit selling price</t>
  </si>
  <si>
    <t>Total Sales</t>
  </si>
  <si>
    <t>PRODUCTION BUDGET</t>
  </si>
  <si>
    <t>Shows units that must be produced to meet expected sales</t>
  </si>
  <si>
    <t>Budgeted sales units + desired ending finished goods - Beginning Finished goods = Required Production units</t>
  </si>
  <si>
    <t>YEAR</t>
  </si>
  <si>
    <t>add: Desired ending  finished goods (units)</t>
  </si>
  <si>
    <t>Total Required Units</t>
  </si>
  <si>
    <t>Less: Begin finished goods</t>
  </si>
  <si>
    <t>Required PRODUCTION Units</t>
  </si>
  <si>
    <t>With % of sales from next quarter desired in ending inventory</t>
  </si>
  <si>
    <t>last yr</t>
  </si>
  <si>
    <t>unused Q</t>
  </si>
  <si>
    <t>Year/etc</t>
  </si>
  <si>
    <t>add: Desired ending finished goods (units)</t>
  </si>
  <si>
    <t>DIRECT MATERIALS BUDGET</t>
  </si>
  <si>
    <t>With % of next quarter's production requirements</t>
  </si>
  <si>
    <t>Last yr</t>
  </si>
  <si>
    <t>Units to be produced</t>
  </si>
  <si>
    <t>Direct materials per unit</t>
  </si>
  <si>
    <t>Total Kilograms needed for production</t>
  </si>
  <si>
    <t>Add: Desired ending direct materials (kg)</t>
  </si>
  <si>
    <t>Total materials Required</t>
  </si>
  <si>
    <t>Less: Begin direct materials (kg)</t>
  </si>
  <si>
    <t>Direct material purchases</t>
  </si>
  <si>
    <t>Cost per Kilogram</t>
  </si>
  <si>
    <t>DIRECT LABOUR BUDGET</t>
  </si>
  <si>
    <t>Year</t>
  </si>
  <si>
    <t>Direct labour time (hours) per unit</t>
  </si>
  <si>
    <t>Total required direct labout hours</t>
  </si>
  <si>
    <t>Direct labour cost per hour</t>
  </si>
  <si>
    <t>Total direct labour cost</t>
  </si>
  <si>
    <t>MANUFACTURING OVERHEAD BUDGET</t>
  </si>
  <si>
    <t>Indirect Material cost per hour</t>
  </si>
  <si>
    <t>Indirect Labour cost per hour</t>
  </si>
  <si>
    <t>Utilities cost per hour</t>
  </si>
  <si>
    <t>Maintenance cost per hour</t>
  </si>
  <si>
    <t xml:space="preserve">   Indirect materials</t>
  </si>
  <si>
    <t xml:space="preserve">   Indirect labour</t>
  </si>
  <si>
    <t xml:space="preserve">   Utilities</t>
  </si>
  <si>
    <t xml:space="preserve">   Maintenance</t>
  </si>
  <si>
    <t xml:space="preserve">   Total variable costs</t>
  </si>
  <si>
    <t>Fixed costs</t>
  </si>
  <si>
    <t xml:space="preserve">   Supervision salaries</t>
  </si>
  <si>
    <t xml:space="preserve">   Depreciation</t>
  </si>
  <si>
    <t xml:space="preserve">   Property taxes and insurance</t>
  </si>
  <si>
    <t xml:space="preserve">   Total fixed costs</t>
  </si>
  <si>
    <t>Total Manufacturing overhead</t>
  </si>
  <si>
    <t>Direct labour Hours</t>
  </si>
  <si>
    <t>Manufacturing overhead rate per direct labour hour</t>
  </si>
  <si>
    <t>Selling and Admin expenses budget</t>
  </si>
  <si>
    <t>var per unit 1</t>
  </si>
  <si>
    <t>var per unit 2</t>
  </si>
  <si>
    <t>var per unit 3</t>
  </si>
  <si>
    <t>var per unit 4</t>
  </si>
  <si>
    <t>var per unit 5</t>
  </si>
  <si>
    <t>var per unit 6</t>
  </si>
  <si>
    <t>Budgeted sales in units</t>
  </si>
  <si>
    <t>Variable expenses</t>
  </si>
  <si>
    <t xml:space="preserve">    v1</t>
  </si>
  <si>
    <t xml:space="preserve">    v2</t>
  </si>
  <si>
    <t xml:space="preserve">    v3</t>
  </si>
  <si>
    <t xml:space="preserve">    v4</t>
  </si>
  <si>
    <t xml:space="preserve">    v5</t>
  </si>
  <si>
    <t xml:space="preserve">    v6</t>
  </si>
  <si>
    <t xml:space="preserve">    TOTAL VAR</t>
  </si>
  <si>
    <t>Fixed expenses</t>
  </si>
  <si>
    <t xml:space="preserve">    f1</t>
  </si>
  <si>
    <t xml:space="preserve">    f2</t>
  </si>
  <si>
    <t xml:space="preserve">    f3</t>
  </si>
  <si>
    <t xml:space="preserve">    f4</t>
  </si>
  <si>
    <t xml:space="preserve">    f5</t>
  </si>
  <si>
    <t xml:space="preserve">    f6</t>
  </si>
  <si>
    <t xml:space="preserve">    TOTAL FIXED</t>
  </si>
  <si>
    <t>TOTAL selling and Admin</t>
  </si>
  <si>
    <t>Standard Price</t>
  </si>
  <si>
    <t>Direct Materials PRICE standard</t>
  </si>
  <si>
    <t>Direct Labour PRICE standard</t>
  </si>
  <si>
    <t>Standard predetermined overhead rate</t>
  </si>
  <si>
    <t>Hourly wage rate</t>
  </si>
  <si>
    <t>Budgeted</t>
  </si>
  <si>
    <t>Standard</t>
  </si>
  <si>
    <t xml:space="preserve">overhead </t>
  </si>
  <si>
    <t>Shipping / freight</t>
  </si>
  <si>
    <t>COLA (cost of living adjustments)</t>
  </si>
  <si>
    <t>overhead</t>
  </si>
  <si>
    <t>Amount</t>
  </si>
  <si>
    <t>direct labour</t>
  </si>
  <si>
    <t>rate per dir.</t>
  </si>
  <si>
    <t>Receiving and handling</t>
  </si>
  <si>
    <t>Payroll taxes</t>
  </si>
  <si>
    <t>costs</t>
  </si>
  <si>
    <t>hours</t>
  </si>
  <si>
    <t>labour hour</t>
  </si>
  <si>
    <t>storage, etc...</t>
  </si>
  <si>
    <t>etc...</t>
  </si>
  <si>
    <t>Variable</t>
  </si>
  <si>
    <t>Standard direct materials price per</t>
  </si>
  <si>
    <t>Standard direct labour rate per hour</t>
  </si>
  <si>
    <t>Fixed</t>
  </si>
  <si>
    <t>Direct Materials QUANTITY standard</t>
  </si>
  <si>
    <t>Direct Labour QUANTITY standard</t>
  </si>
  <si>
    <t>Required materials</t>
  </si>
  <si>
    <t>Actual production time</t>
  </si>
  <si>
    <t xml:space="preserve">total std rate = </t>
  </si>
  <si>
    <t>Allowance for spillage</t>
  </si>
  <si>
    <t>Rest periods and cleanup</t>
  </si>
  <si>
    <t>Allowance for spoilage</t>
  </si>
  <si>
    <t>set-up and downtime</t>
  </si>
  <si>
    <t>Allowance for whatever</t>
  </si>
  <si>
    <t>machine</t>
  </si>
  <si>
    <t>rate per</t>
  </si>
  <si>
    <t>Standard direct materials per unit</t>
  </si>
  <si>
    <t>Standard direct labour hours per unit</t>
  </si>
  <si>
    <t>machine hour</t>
  </si>
  <si>
    <t>Standard Direct Materials cost per UNIT =</t>
  </si>
  <si>
    <t>Standard direct labour cost per unit =</t>
  </si>
  <si>
    <t>x</t>
  </si>
  <si>
    <t>Price</t>
  </si>
  <si>
    <t>Quantity</t>
  </si>
  <si>
    <t>Total Standard cost per unit with overhead based on labour hours</t>
  </si>
  <si>
    <t>Direct mats</t>
  </si>
  <si>
    <t>Direct hours</t>
  </si>
  <si>
    <t>Overhead</t>
  </si>
  <si>
    <t>Total Standard cost per unit with overhead based on machine hours</t>
  </si>
  <si>
    <t>Total Standard cost per unit with manually entered overhead</t>
  </si>
  <si>
    <t>Direct material variances</t>
  </si>
  <si>
    <t>( Total actual QTY</t>
  </si>
  <si>
    <t>*</t>
  </si>
  <si>
    <t>Actual price )</t>
  </si>
  <si>
    <t>( Total std QTY</t>
  </si>
  <si>
    <t>Standard Price )</t>
  </si>
  <si>
    <t>Total Direct Materials Budget Variance</t>
  </si>
  <si>
    <t xml:space="preserve">  if positive, U. if negative, F</t>
  </si>
  <si>
    <t>Materials PRICE variance</t>
  </si>
  <si>
    <t>Total actual QTY</t>
  </si>
  <si>
    <t>( Actual Price</t>
  </si>
  <si>
    <t>Materials price variance</t>
  </si>
  <si>
    <t>Materials QUANTITY variance</t>
  </si>
  <si>
    <t>( TAQ</t>
  </si>
  <si>
    <t>TSQ )</t>
  </si>
  <si>
    <t>MQV</t>
  </si>
  <si>
    <t>Direct labour variances</t>
  </si>
  <si>
    <t>( Total actual HOURS</t>
  </si>
  <si>
    <t>( Total std HOURS</t>
  </si>
  <si>
    <t>Total Labour Budget Variance</t>
  </si>
  <si>
    <t>Labour PRICE variance</t>
  </si>
  <si>
    <t>Total actual HOURS</t>
  </si>
  <si>
    <t>LPV</t>
  </si>
  <si>
    <t>Labour QUANTITY variance</t>
  </si>
  <si>
    <t>( TAH</t>
  </si>
  <si>
    <t>TSH )</t>
  </si>
  <si>
    <t>LQV</t>
  </si>
  <si>
    <t>Overhead Variance</t>
  </si>
  <si>
    <t>Actual Overhead</t>
  </si>
  <si>
    <t>( Overhead Applied     *</t>
  </si>
  <si>
    <t>Total Standard hours allowed )</t>
  </si>
  <si>
    <t>TOHV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</si>
</sst>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000000000000"/>
    <numFmt numFmtId="165" formatCode="#,###"/>
  </numFmts>
  <fonts count="29">
    <font>
      <sz val="10.0"/>
      <color rgb="FF000000"/>
      <name val="Arial"/>
    </font>
    <font>
      <sz val="18.0"/>
      <color rgb="FFFF0000"/>
    </font>
    <font>
      <sz val="18.0"/>
    </font>
    <font>
      <sz val="18.0"/>
      <color rgb="FF00FF00"/>
    </font>
    <font>
      <sz val="18.0"/>
      <color rgb="FFFF00FF"/>
    </font>
    <font>
      <b/>
      <sz val="18.0"/>
    </font>
    <font>
      <sz val="18.0"/>
      <color rgb="FF9900FF"/>
    </font>
    <font>
      <sz val="17.0"/>
      <color rgb="FF666666"/>
    </font>
    <font>
      <sz val="18.0"/>
      <color rgb="FF000000"/>
    </font>
    <font>
      <sz val="17.0"/>
      <color rgb="FFFF0000"/>
    </font>
    <font/>
    <font>
      <sz val="18.0"/>
      <color rgb="FFFF9900"/>
    </font>
    <font>
      <sz val="18.0"/>
      <color rgb="FF6AA84F"/>
    </font>
    <font>
      <sz val="18.0"/>
      <color rgb="FF990000"/>
    </font>
    <font>
      <sz val="18.0"/>
      <color rgb="FF0000FF"/>
    </font>
    <font>
      <sz val="18.0"/>
      <color rgb="FF4A86E8"/>
    </font>
    <font>
      <sz val="6.0"/>
      <color rgb="FFFF0000"/>
    </font>
    <font>
      <sz val="18.0"/>
      <color rgb="FFBF9000"/>
    </font>
    <font>
      <sz val="11.0"/>
      <color rgb="FFFF0000"/>
    </font>
    <font>
      <color rgb="FFFF0000"/>
    </font>
    <font>
      <sz val="10.0"/>
      <color rgb="FFFF0000"/>
    </font>
    <font>
      <sz val="18.0"/>
      <color rgb="FFFFFF00"/>
    </font>
    <font>
      <sz val="18.0"/>
      <color rgb="FF980000"/>
    </font>
    <font>
      <sz val="18.0"/>
      <color rgb="FF6D9EEB"/>
    </font>
    <font>
      <sz val="18.0"/>
      <color rgb="FFCCCCCC"/>
    </font>
    <font>
      <sz val="18.0"/>
      <color rgb="FF999999"/>
    </font>
    <font>
      <sz val="18.0"/>
      <color rgb="FF274E13"/>
    </font>
    <font>
      <sz val="18.0"/>
      <color rgb="FFF3F3F3"/>
    </font>
    <font>
      <sz val="18.0"/>
      <color rgb="FFD9D9D9"/>
    </font>
  </fonts>
  <fills count="15">
    <fill>
      <patternFill patternType="none"/>
    </fill>
    <fill>
      <patternFill patternType="lightGray"/>
    </fill>
    <fill>
      <patternFill patternType="solid">
        <fgColor rgb="FFF3F3F3"/>
        <bgColor rgb="FFF3F3F3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000000"/>
        <bgColor rgb="FF000000"/>
      </patternFill>
    </fill>
    <fill>
      <patternFill patternType="solid">
        <fgColor rgb="FFEFEFEF"/>
        <bgColor rgb="FFEFEFEF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999999"/>
        <bgColor rgb="FF999999"/>
      </patternFill>
    </fill>
    <fill>
      <patternFill patternType="solid">
        <fgColor rgb="FFFF0000"/>
        <bgColor rgb="FFFF0000"/>
      </patternFill>
    </fill>
    <fill>
      <patternFill patternType="solid">
        <fgColor rgb="FFCFE2F3"/>
        <bgColor rgb="FFCFE2F3"/>
      </patternFill>
    </fill>
    <fill>
      <patternFill patternType="solid">
        <fgColor rgb="FFF4CCCC"/>
        <bgColor rgb="FFF4CCCC"/>
      </patternFill>
    </fill>
    <fill>
      <patternFill patternType="solid">
        <fgColor rgb="FF9FC5E8"/>
        <bgColor rgb="FF9FC5E8"/>
      </patternFill>
    </fill>
    <fill>
      <patternFill patternType="solid">
        <fgColor rgb="FFEA9999"/>
        <bgColor rgb="FFEA9999"/>
      </patternFill>
    </fill>
  </fills>
  <borders count="16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129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2" numFmtId="0" xfId="0" applyFont="1"/>
    <xf borderId="1" fillId="0" fontId="2" numFmtId="0" xfId="0" applyAlignment="1" applyBorder="1" applyFont="1">
      <alignment horizontal="center"/>
    </xf>
    <xf borderId="1" fillId="0" fontId="2" numFmtId="0" xfId="0" applyAlignment="1" applyBorder="1" applyFont="1">
      <alignment/>
    </xf>
    <xf borderId="1" fillId="2" fontId="2" numFmtId="0" xfId="0" applyBorder="1" applyFill="1" applyFont="1"/>
    <xf borderId="1" fillId="2" fontId="2" numFmtId="0" xfId="0" applyAlignment="1" applyBorder="1" applyFont="1">
      <alignment/>
    </xf>
    <xf borderId="1" fillId="3" fontId="2" numFmtId="0" xfId="0" applyBorder="1" applyFill="1" applyFont="1"/>
    <xf borderId="0" fillId="0" fontId="3" numFmtId="0" xfId="0" applyAlignment="1" applyFont="1">
      <alignment/>
    </xf>
    <xf borderId="1" fillId="4" fontId="2" numFmtId="0" xfId="0" applyBorder="1" applyFill="1" applyFont="1"/>
    <xf borderId="0" fillId="0" fontId="4" numFmtId="0" xfId="0" applyAlignment="1" applyFont="1">
      <alignment/>
    </xf>
    <xf borderId="2" fillId="0" fontId="2" numFmtId="0" xfId="0" applyAlignment="1" applyBorder="1" applyFont="1">
      <alignment/>
    </xf>
    <xf borderId="3" fillId="0" fontId="5" numFmtId="0" xfId="0" applyAlignment="1" applyBorder="1" applyFont="1">
      <alignment/>
    </xf>
    <xf borderId="3" fillId="5" fontId="2" numFmtId="0" xfId="0" applyAlignment="1" applyBorder="1" applyFill="1" applyFont="1">
      <alignment horizontal="center"/>
    </xf>
    <xf borderId="4" fillId="5" fontId="2" numFmtId="0" xfId="0" applyAlignment="1" applyBorder="1" applyFont="1">
      <alignment horizontal="center"/>
    </xf>
    <xf borderId="5" fillId="5" fontId="2" numFmtId="0" xfId="0" applyAlignment="1" applyBorder="1" applyFont="1">
      <alignment horizontal="center"/>
    </xf>
    <xf borderId="6" fillId="0" fontId="2" numFmtId="0" xfId="0" applyAlignment="1" applyBorder="1" applyFont="1">
      <alignment/>
    </xf>
    <xf borderId="6" fillId="6" fontId="2" numFmtId="0" xfId="0" applyBorder="1" applyFill="1" applyFont="1"/>
    <xf borderId="7" fillId="0" fontId="2" numFmtId="0" xfId="0" applyAlignment="1" applyBorder="1" applyFont="1">
      <alignment/>
    </xf>
    <xf borderId="7" fillId="6" fontId="2" numFmtId="0" xfId="0" applyBorder="1" applyFont="1"/>
    <xf borderId="1" fillId="6" fontId="2" numFmtId="0" xfId="0" applyAlignment="1" applyBorder="1" applyFont="1">
      <alignment/>
    </xf>
    <xf borderId="1" fillId="7" fontId="2" numFmtId="0" xfId="0" applyBorder="1" applyFill="1" applyFont="1"/>
    <xf borderId="0" fillId="0" fontId="6" numFmtId="0" xfId="0" applyAlignment="1" applyFont="1">
      <alignment/>
    </xf>
    <xf borderId="0" fillId="8" fontId="7" numFmtId="0" xfId="0" applyAlignment="1" applyFill="1" applyFont="1">
      <alignment horizontal="left"/>
    </xf>
    <xf borderId="1" fillId="0" fontId="2" numFmtId="0" xfId="0" applyBorder="1" applyFont="1"/>
    <xf borderId="1" fillId="0" fontId="8" numFmtId="0" xfId="0" applyAlignment="1" applyBorder="1" applyFont="1">
      <alignment/>
    </xf>
    <xf borderId="1" fillId="5" fontId="1" numFmtId="0" xfId="0" applyAlignment="1" applyBorder="1" applyFont="1">
      <alignment/>
    </xf>
    <xf borderId="0" fillId="8" fontId="9" numFmtId="0" xfId="0" applyAlignment="1" applyFont="1">
      <alignment horizontal="left"/>
    </xf>
    <xf borderId="3" fillId="0" fontId="2" numFmtId="0" xfId="0" applyAlignment="1" applyBorder="1" applyFont="1">
      <alignment/>
    </xf>
    <xf borderId="4" fillId="0" fontId="10" numFmtId="0" xfId="0" applyBorder="1" applyFont="1"/>
    <xf borderId="5" fillId="0" fontId="10" numFmtId="0" xfId="0" applyBorder="1" applyFont="1"/>
    <xf borderId="0" fillId="0" fontId="11" numFmtId="0" xfId="0" applyAlignment="1" applyFont="1">
      <alignment/>
    </xf>
    <xf borderId="1" fillId="0" fontId="12" numFmtId="0" xfId="0" applyAlignment="1" applyBorder="1" applyFont="1">
      <alignment/>
    </xf>
    <xf borderId="1" fillId="5" fontId="2" numFmtId="0" xfId="0" applyAlignment="1" applyBorder="1" applyFont="1">
      <alignment/>
    </xf>
    <xf borderId="0" fillId="0" fontId="1" numFmtId="0" xfId="0" applyAlignment="1" applyFont="1">
      <alignment horizontal="center"/>
    </xf>
    <xf borderId="3" fillId="0" fontId="12" numFmtId="0" xfId="0" applyAlignment="1" applyBorder="1" applyFont="1">
      <alignment/>
    </xf>
    <xf borderId="1" fillId="5" fontId="2" numFmtId="0" xfId="0" applyBorder="1" applyFont="1"/>
    <xf borderId="3" fillId="0" fontId="13" numFmtId="0" xfId="0" applyAlignment="1" applyBorder="1" applyFont="1">
      <alignment/>
    </xf>
    <xf borderId="1" fillId="2" fontId="2" numFmtId="0" xfId="0" applyBorder="1" applyFont="1"/>
    <xf borderId="0" fillId="0" fontId="2" numFmtId="0" xfId="0" applyAlignment="1" applyFont="1">
      <alignment/>
    </xf>
    <xf borderId="3" fillId="0" fontId="2" numFmtId="0" xfId="0" applyAlignment="1" applyBorder="1" applyFont="1">
      <alignment horizontal="center"/>
    </xf>
    <xf borderId="1" fillId="0" fontId="10" numFmtId="0" xfId="0" applyAlignment="1" applyBorder="1" applyFont="1">
      <alignment horizontal="center"/>
    </xf>
    <xf borderId="1" fillId="0" fontId="1" numFmtId="0" xfId="0" applyAlignment="1" applyBorder="1" applyFont="1">
      <alignment horizontal="center"/>
    </xf>
    <xf borderId="1" fillId="7" fontId="2" numFmtId="0" xfId="0" applyAlignment="1" applyBorder="1" applyFont="1">
      <alignment horizontal="center"/>
    </xf>
    <xf borderId="0" fillId="0" fontId="14" numFmtId="0" xfId="0" applyAlignment="1" applyFont="1">
      <alignment/>
    </xf>
    <xf borderId="1" fillId="0" fontId="2" numFmtId="0" xfId="0" applyAlignment="1" applyBorder="1" applyFont="1">
      <alignment horizontal="left"/>
    </xf>
    <xf borderId="1" fillId="2" fontId="8" numFmtId="0" xfId="0" applyAlignment="1" applyBorder="1" applyFont="1">
      <alignment/>
    </xf>
    <xf borderId="1" fillId="2" fontId="8" numFmtId="0" xfId="0" applyBorder="1" applyFont="1"/>
    <xf borderId="1" fillId="8" fontId="2" numFmtId="0" xfId="0" applyAlignment="1" applyBorder="1" applyFont="1">
      <alignment/>
    </xf>
    <xf borderId="2" fillId="2" fontId="2" numFmtId="0" xfId="0" applyBorder="1" applyFont="1"/>
    <xf borderId="2" fillId="4" fontId="8" numFmtId="0" xfId="0" applyBorder="1" applyFont="1"/>
    <xf borderId="7" fillId="0" fontId="10" numFmtId="0" xfId="0" applyBorder="1" applyFont="1"/>
    <xf borderId="0" fillId="0" fontId="15" numFmtId="0" xfId="0" applyAlignment="1" applyFont="1">
      <alignment/>
    </xf>
    <xf borderId="1" fillId="8" fontId="2" numFmtId="0" xfId="0" applyAlignment="1" applyBorder="1" applyFont="1">
      <alignment horizontal="center"/>
    </xf>
    <xf borderId="1" fillId="7" fontId="8" numFmtId="0" xfId="0" applyBorder="1" applyFont="1"/>
    <xf borderId="1" fillId="4" fontId="2" numFmtId="0" xfId="0" applyAlignment="1" applyBorder="1" applyFont="1">
      <alignment/>
    </xf>
    <xf borderId="0" fillId="0" fontId="1" numFmtId="0" xfId="0" applyFont="1"/>
    <xf borderId="0" fillId="0" fontId="10" numFmtId="0" xfId="0" applyAlignment="1" applyFont="1">
      <alignment/>
    </xf>
    <xf borderId="0" fillId="0" fontId="2" numFmtId="0" xfId="0" applyAlignment="1" applyFont="1">
      <alignment horizontal="center"/>
    </xf>
    <xf borderId="1" fillId="2" fontId="2" numFmtId="164" xfId="0" applyBorder="1" applyFont="1" applyNumberFormat="1"/>
    <xf borderId="1" fillId="2" fontId="2" numFmtId="2" xfId="0" applyBorder="1" applyFont="1" applyNumberFormat="1"/>
    <xf borderId="1" fillId="2" fontId="2" numFmtId="0" xfId="0" applyAlignment="1" applyBorder="1" applyFont="1">
      <alignment horizontal="right"/>
    </xf>
    <xf borderId="0" fillId="0" fontId="16" numFmtId="0" xfId="0" applyAlignment="1" applyFont="1">
      <alignment/>
    </xf>
    <xf borderId="0" fillId="0" fontId="17" numFmtId="0" xfId="0" applyAlignment="1" applyFont="1">
      <alignment/>
    </xf>
    <xf borderId="0" fillId="8" fontId="2" numFmtId="0" xfId="0" applyAlignment="1" applyFont="1">
      <alignment/>
    </xf>
    <xf borderId="0" fillId="8" fontId="2" numFmtId="0" xfId="0" applyFont="1"/>
    <xf borderId="0" fillId="8" fontId="18" numFmtId="0" xfId="0" applyAlignment="1" applyFont="1">
      <alignment/>
    </xf>
    <xf borderId="0" fillId="0" fontId="19" numFmtId="0" xfId="0" applyFont="1"/>
    <xf borderId="0" fillId="2" fontId="2" numFmtId="0" xfId="0" applyFont="1"/>
    <xf borderId="0" fillId="2" fontId="2" numFmtId="0" xfId="0" applyFont="1"/>
    <xf borderId="0" fillId="2" fontId="10" numFmtId="0" xfId="0" applyFont="1"/>
    <xf borderId="8" fillId="2" fontId="2" numFmtId="0" xfId="0" applyBorder="1" applyFont="1"/>
    <xf borderId="0" fillId="0" fontId="20" numFmtId="0" xfId="0" applyAlignment="1" applyFont="1">
      <alignment/>
    </xf>
    <xf borderId="0" fillId="2" fontId="2" numFmtId="0" xfId="0" applyAlignment="1" applyFont="1">
      <alignment horizontal="left"/>
    </xf>
    <xf borderId="0" fillId="2" fontId="2" numFmtId="0" xfId="0" applyAlignment="1" applyFont="1">
      <alignment horizontal="left"/>
    </xf>
    <xf borderId="0" fillId="2" fontId="8" numFmtId="0" xfId="0" applyFont="1"/>
    <xf borderId="0" fillId="0" fontId="5" numFmtId="0" xfId="0" applyAlignment="1" applyFont="1">
      <alignment/>
    </xf>
    <xf borderId="0" fillId="9" fontId="8" numFmtId="0" xfId="0" applyFill="1" applyFont="1"/>
    <xf borderId="0" fillId="4" fontId="2" numFmtId="0" xfId="0" applyFont="1"/>
    <xf borderId="0" fillId="9" fontId="2" numFmtId="0" xfId="0" applyFont="1"/>
    <xf borderId="0" fillId="7" fontId="2" numFmtId="0" xfId="0" applyFont="1"/>
    <xf borderId="0" fillId="10" fontId="21" numFmtId="0" xfId="0" applyAlignment="1" applyFill="1" applyFont="1">
      <alignment/>
    </xf>
    <xf borderId="3" fillId="0" fontId="2" numFmtId="0" xfId="0" applyBorder="1" applyFont="1"/>
    <xf borderId="0" fillId="0" fontId="22" numFmtId="0" xfId="0" applyAlignment="1" applyFont="1">
      <alignment/>
    </xf>
    <xf borderId="0" fillId="8" fontId="2" numFmtId="0" xfId="0" applyAlignment="1" applyFont="1">
      <alignment horizontal="center"/>
    </xf>
    <xf borderId="0" fillId="8" fontId="1" numFmtId="0" xfId="0" applyAlignment="1" applyFont="1">
      <alignment/>
    </xf>
    <xf borderId="0" fillId="0" fontId="23" numFmtId="0" xfId="0" applyAlignment="1" applyFont="1">
      <alignment/>
    </xf>
    <xf borderId="0" fillId="0" fontId="2" numFmtId="0" xfId="0" applyAlignment="1" applyFont="1">
      <alignment horizontal="center"/>
    </xf>
    <xf borderId="0" fillId="0" fontId="24" numFmtId="0" xfId="0" applyAlignment="1" applyFont="1">
      <alignment/>
    </xf>
    <xf borderId="0" fillId="0" fontId="25" numFmtId="0" xfId="0" applyAlignment="1" applyFont="1">
      <alignment/>
    </xf>
    <xf borderId="2" fillId="8" fontId="24" numFmtId="0" xfId="0" applyAlignment="1" applyBorder="1" applyFont="1">
      <alignment/>
    </xf>
    <xf borderId="6" fillId="0" fontId="10" numFmtId="0" xfId="0" applyBorder="1" applyFont="1"/>
    <xf borderId="0" fillId="0" fontId="26" numFmtId="0" xfId="0" applyAlignment="1" applyFont="1">
      <alignment/>
    </xf>
    <xf borderId="1" fillId="0" fontId="5" numFmtId="0" xfId="0" applyAlignment="1" applyBorder="1" applyFont="1">
      <alignment/>
    </xf>
    <xf borderId="1" fillId="8" fontId="24" numFmtId="0" xfId="0" applyAlignment="1" applyBorder="1" applyFont="1">
      <alignment/>
    </xf>
    <xf borderId="1" fillId="2" fontId="25" numFmtId="0" xfId="0" applyBorder="1" applyFont="1"/>
    <xf borderId="1" fillId="2" fontId="24" numFmtId="0" xfId="0" applyAlignment="1" applyBorder="1" applyFont="1">
      <alignment/>
    </xf>
    <xf borderId="1" fillId="2" fontId="24" numFmtId="0" xfId="0" applyBorder="1" applyFont="1"/>
    <xf borderId="1" fillId="2" fontId="24" numFmtId="0" xfId="0" applyBorder="1" applyFont="1"/>
    <xf borderId="1" fillId="2" fontId="27" numFmtId="0" xfId="0" applyBorder="1" applyFont="1"/>
    <xf borderId="1" fillId="4" fontId="8" numFmtId="0" xfId="0" applyBorder="1" applyFont="1"/>
    <xf borderId="1" fillId="0" fontId="2" numFmtId="0" xfId="0" applyAlignment="1" applyBorder="1" applyFont="1">
      <alignment horizontal="right"/>
    </xf>
    <xf borderId="1" fillId="2" fontId="2" numFmtId="0" xfId="0" applyAlignment="1" applyBorder="1" applyFont="1">
      <alignment horizontal="center"/>
    </xf>
    <xf borderId="1" fillId="2" fontId="2" numFmtId="0" xfId="0" applyAlignment="1" applyBorder="1" applyFont="1">
      <alignment horizontal="right"/>
    </xf>
    <xf borderId="1" fillId="8" fontId="2" numFmtId="0" xfId="0" applyBorder="1" applyFont="1"/>
    <xf borderId="3" fillId="8" fontId="2" numFmtId="0" xfId="0" applyBorder="1" applyFont="1"/>
    <xf borderId="8" fillId="0" fontId="2" numFmtId="0" xfId="0" applyAlignment="1" applyBorder="1" applyFont="1">
      <alignment/>
    </xf>
    <xf borderId="8" fillId="0" fontId="2" numFmtId="0" xfId="0" applyBorder="1" applyFont="1"/>
    <xf borderId="9" fillId="0" fontId="2" numFmtId="0" xfId="0" applyAlignment="1" applyBorder="1" applyFont="1">
      <alignment/>
    </xf>
    <xf borderId="10" fillId="0" fontId="2" numFmtId="0" xfId="0" applyBorder="1" applyFont="1"/>
    <xf borderId="11" fillId="0" fontId="2" numFmtId="0" xfId="0" applyBorder="1" applyFont="1"/>
    <xf borderId="2" fillId="0" fontId="2" numFmtId="0" xfId="0" applyAlignment="1" applyBorder="1" applyFont="1">
      <alignment horizontal="center"/>
    </xf>
    <xf borderId="2" fillId="0" fontId="2" numFmtId="0" xfId="0" applyAlignment="1" applyBorder="1" applyFont="1">
      <alignment horizontal="center"/>
    </xf>
    <xf borderId="12" fillId="0" fontId="2" numFmtId="0" xfId="0" applyAlignment="1" applyBorder="1" applyFont="1">
      <alignment/>
    </xf>
    <xf borderId="13" fillId="0" fontId="2" numFmtId="0" xfId="0" applyBorder="1" applyFont="1"/>
    <xf borderId="6" fillId="0" fontId="2" numFmtId="0" xfId="0" applyAlignment="1" applyBorder="1" applyFont="1">
      <alignment horizontal="center"/>
    </xf>
    <xf borderId="7" fillId="0" fontId="2" numFmtId="0" xfId="0" applyAlignment="1" applyBorder="1" applyFont="1">
      <alignment horizontal="center"/>
    </xf>
    <xf borderId="7" fillId="0" fontId="2" numFmtId="0" xfId="0" applyAlignment="1" applyBorder="1" applyFont="1">
      <alignment horizontal="center"/>
    </xf>
    <xf borderId="14" fillId="0" fontId="2" numFmtId="0" xfId="0" applyAlignment="1" applyBorder="1" applyFont="1">
      <alignment/>
    </xf>
    <xf borderId="15" fillId="0" fontId="2" numFmtId="0" xfId="0" applyBorder="1" applyFont="1"/>
    <xf borderId="1" fillId="3" fontId="2" numFmtId="0" xfId="0" applyAlignment="1" applyBorder="1" applyFont="1">
      <alignment/>
    </xf>
    <xf borderId="1" fillId="0" fontId="2" numFmtId="165" xfId="0" applyAlignment="1" applyBorder="1" applyFont="1" applyNumberFormat="1">
      <alignment/>
    </xf>
    <xf borderId="1" fillId="2" fontId="2" numFmtId="2" xfId="0" applyAlignment="1" applyBorder="1" applyFont="1" applyNumberFormat="1">
      <alignment/>
    </xf>
    <xf borderId="1" fillId="2" fontId="2" numFmtId="165" xfId="0" applyAlignment="1" applyBorder="1" applyFont="1" applyNumberFormat="1">
      <alignment/>
    </xf>
    <xf borderId="1" fillId="11" fontId="2" numFmtId="0" xfId="0" applyAlignment="1" applyBorder="1" applyFill="1" applyFont="1">
      <alignment/>
    </xf>
    <xf borderId="1" fillId="12" fontId="2" numFmtId="0" xfId="0" applyAlignment="1" applyBorder="1" applyFill="1" applyFont="1">
      <alignment/>
    </xf>
    <xf borderId="0" fillId="0" fontId="28" numFmtId="0" xfId="0" applyAlignment="1" applyFont="1">
      <alignment/>
    </xf>
    <xf borderId="1" fillId="13" fontId="2" numFmtId="0" xfId="0" applyAlignment="1" applyBorder="1" applyFill="1" applyFont="1">
      <alignment/>
    </xf>
    <xf borderId="1" fillId="14" fontId="2" numFmtId="0" xfId="0" applyAlignment="1" applyBorder="1" applyFill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32.57"/>
    <col customWidth="1" min="2" max="2" width="15.86"/>
    <col customWidth="1" min="3" max="3" width="15.71"/>
    <col customWidth="1" min="4" max="4" width="36.14"/>
    <col customWidth="1" min="5" max="5" width="27.29"/>
    <col customWidth="1" min="6" max="6" width="24.0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/>
      <c r="B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4">
        <v>82500.0</v>
      </c>
      <c r="C3" s="4">
        <v>0.0</v>
      </c>
      <c r="D3" s="5" t="str">
        <f>C3-B3</f>
        <v>-82500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5</v>
      </c>
      <c r="B4" s="4">
        <v>63000.0</v>
      </c>
      <c r="C4" s="4">
        <v>0.0</v>
      </c>
      <c r="D4" s="6" t="str">
        <f>B4-C4</f>
        <v>63000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6</v>
      </c>
      <c r="B5" s="6" t="str">
        <f t="shared" ref="B5:C5" si="1">B3-B4</f>
        <v>19500</v>
      </c>
      <c r="C5" s="5" t="str">
        <f t="shared" si="1"/>
        <v>0</v>
      </c>
      <c r="D5" s="7" t="str">
        <f>D3+D4</f>
        <v>-19500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 t="s">
        <v>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3" t="s">
        <v>8</v>
      </c>
      <c r="C8" s="3" t="s">
        <v>9</v>
      </c>
      <c r="D8" s="3" t="s">
        <v>10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11</v>
      </c>
      <c r="B9" s="4">
        <v>458800.0</v>
      </c>
      <c r="C9" s="4"/>
      <c r="D9" s="5" t="str">
        <f t="shared" ref="D9:D13" si="2">B9-C9</f>
        <v>458800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12</v>
      </c>
      <c r="B10" s="4">
        <v>429200.0</v>
      </c>
      <c r="C10" s="4"/>
      <c r="D10" s="5" t="str">
        <f t="shared" si="2"/>
        <v>429200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13</v>
      </c>
      <c r="B11" s="4">
        <v>177600.0</v>
      </c>
      <c r="C11" s="4"/>
      <c r="D11" s="5" t="str">
        <f t="shared" si="2"/>
        <v>177600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14</v>
      </c>
      <c r="B12" s="4">
        <v>370000.0</v>
      </c>
      <c r="C12" s="4">
        <v>370000.0</v>
      </c>
      <c r="D12" s="5" t="str">
        <f t="shared" si="2"/>
        <v>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 t="s">
        <v>15</v>
      </c>
      <c r="B13" s="4"/>
      <c r="C13" s="4">
        <v>1228400.0</v>
      </c>
      <c r="D13" s="5" t="str">
        <f t="shared" si="2"/>
        <v>-1228400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 t="s">
        <v>16</v>
      </c>
      <c r="B14" s="5" t="str">
        <f t="shared" ref="B14:D14" si="3">B9+B10+B11+B12+B13</f>
        <v>1435600</v>
      </c>
      <c r="C14" s="5" t="str">
        <f t="shared" si="3"/>
        <v>1598400</v>
      </c>
      <c r="D14" s="7" t="str">
        <f t="shared" si="3"/>
        <v>-162800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 t="s">
        <v>17</v>
      </c>
      <c r="B15" s="4">
        <v>234500.0</v>
      </c>
      <c r="C15" s="6"/>
      <c r="D15" s="5" t="str">
        <f>B15-C15</f>
        <v>234500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 t="s">
        <v>16</v>
      </c>
      <c r="B16" s="6" t="str">
        <f t="shared" ref="B16:D16" si="4">B14+B15</f>
        <v>1670100</v>
      </c>
      <c r="C16" s="5" t="str">
        <f t="shared" si="4"/>
        <v>1598400</v>
      </c>
      <c r="D16" s="9" t="str">
        <f t="shared" si="4"/>
        <v>71700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0" t="s">
        <v>18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11" t="s">
        <v>19</v>
      </c>
      <c r="C19" s="11" t="s">
        <v>20</v>
      </c>
      <c r="D19" s="11" t="s">
        <v>21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2" t="s">
        <v>22</v>
      </c>
      <c r="B20" s="13"/>
      <c r="C20" s="14" t="s">
        <v>23</v>
      </c>
      <c r="D20" s="15" t="s">
        <v>23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 t="s">
        <v>24</v>
      </c>
      <c r="B21" s="16"/>
      <c r="C21" s="16"/>
      <c r="D21" s="17" t="str">
        <f>C21-B21</f>
        <v>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2" t="s">
        <v>25</v>
      </c>
      <c r="B22" s="13" t="s">
        <v>23</v>
      </c>
      <c r="C22" s="14" t="s">
        <v>23</v>
      </c>
      <c r="D22" s="15" t="s">
        <v>23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4" t="s">
        <v>26</v>
      </c>
      <c r="B23" s="18"/>
      <c r="C23" s="18"/>
      <c r="D23" s="19" t="str">
        <f t="shared" ref="D23:D26" si="5">B23-C23</f>
        <v>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4" t="s">
        <v>27</v>
      </c>
      <c r="B24" s="4"/>
      <c r="C24" s="4"/>
      <c r="D24" s="19" t="str">
        <f t="shared" si="5"/>
        <v>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4" t="s">
        <v>28</v>
      </c>
      <c r="B25" s="4"/>
      <c r="C25" s="4"/>
      <c r="D25" s="19" t="str">
        <f t="shared" si="5"/>
        <v>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4" t="s">
        <v>29</v>
      </c>
      <c r="B26" s="4"/>
      <c r="C26" s="4"/>
      <c r="D26" s="19" t="str">
        <f t="shared" si="5"/>
        <v>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4" t="s">
        <v>30</v>
      </c>
      <c r="B27" s="20" t="str">
        <f t="shared" ref="B27:D27" si="6">B23+B24+B25+B26</f>
        <v>0</v>
      </c>
      <c r="C27" s="20" t="str">
        <f t="shared" si="6"/>
        <v>0</v>
      </c>
      <c r="D27" s="20" t="str">
        <f t="shared" si="6"/>
        <v>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4" t="s">
        <v>6</v>
      </c>
      <c r="B28" s="20" t="str">
        <f t="shared" ref="B28:C28" si="7">B21-B27</f>
        <v>0</v>
      </c>
      <c r="C28" s="20" t="str">
        <f t="shared" si="7"/>
        <v>0</v>
      </c>
      <c r="D28" s="21" t="str">
        <f>D21+D27</f>
        <v>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2" t="s">
        <v>31</v>
      </c>
      <c r="B30" s="2"/>
      <c r="C30" s="2"/>
      <c r="D30" s="23" t="s">
        <v>32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4"/>
      <c r="B31" s="3" t="s">
        <v>33</v>
      </c>
      <c r="C31" s="3" t="s">
        <v>34</v>
      </c>
      <c r="D31" s="3" t="s">
        <v>35</v>
      </c>
      <c r="E31" s="3" t="s">
        <v>36</v>
      </c>
      <c r="F31" s="3" t="s">
        <v>37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4" t="s">
        <v>38</v>
      </c>
      <c r="B32" s="4"/>
      <c r="C32" s="4"/>
      <c r="D32" s="4"/>
      <c r="E32" s="24"/>
      <c r="F32" s="5" t="str">
        <f>B32+C32+D32+E32</f>
        <v>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4" t="s">
        <v>39</v>
      </c>
      <c r="B33" s="4"/>
      <c r="C33" s="4"/>
      <c r="D33" s="4"/>
      <c r="E33" s="24"/>
      <c r="F33" s="5" t="str">
        <f>0-B33-C33-D33-E33</f>
        <v>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5" t="s">
        <v>40</v>
      </c>
      <c r="B34" s="26"/>
      <c r="C34" s="26"/>
      <c r="D34" s="26"/>
      <c r="E34" s="26"/>
      <c r="F34" s="4">
        <v>-100245.0</v>
      </c>
      <c r="G34" s="27" t="s">
        <v>41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8" t="s">
        <v>6</v>
      </c>
      <c r="B35" s="29"/>
      <c r="C35" s="29"/>
      <c r="D35" s="29"/>
      <c r="E35" s="30"/>
      <c r="F35" s="21" t="str">
        <f>F32+F33+F34</f>
        <v>-100245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31" t="s">
        <v>42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C38" s="4" t="s">
        <v>43</v>
      </c>
      <c r="D38" s="4" t="s">
        <v>44</v>
      </c>
      <c r="E38" s="4" t="s">
        <v>45</v>
      </c>
      <c r="F38" s="24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32" t="s">
        <v>46</v>
      </c>
      <c r="B39" s="32"/>
      <c r="C39" s="33"/>
      <c r="D39" s="4"/>
      <c r="E39" s="6" t="str">
        <f t="shared" ref="E39:E40" si="8">D39</f>
        <v/>
      </c>
      <c r="F39" s="34" t="s">
        <v>47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35" t="s">
        <v>48</v>
      </c>
      <c r="B40" s="30"/>
      <c r="C40" s="36"/>
      <c r="D40" s="4"/>
      <c r="E40" s="5" t="str">
        <f t="shared" si="8"/>
        <v/>
      </c>
      <c r="F40" s="34" t="s">
        <v>47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37" t="s">
        <v>49</v>
      </c>
      <c r="B41" s="30"/>
      <c r="C41" s="4"/>
      <c r="D41" s="4"/>
      <c r="E41" s="5" t="str">
        <f>0-(D41-C41)</f>
        <v>0</v>
      </c>
      <c r="F41" s="34" t="s">
        <v>50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37" t="s">
        <v>51</v>
      </c>
      <c r="B42" s="30"/>
      <c r="C42" s="33"/>
      <c r="D42" s="4"/>
      <c r="E42" s="5" t="str">
        <f>(C42-D42)</f>
        <v>0</v>
      </c>
      <c r="F42" s="34" t="s">
        <v>50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37" t="s">
        <v>52</v>
      </c>
      <c r="B43" s="30"/>
      <c r="C43" s="4"/>
      <c r="D43" s="4"/>
      <c r="E43" s="5" t="str">
        <f>0-(C43-D43)</f>
        <v>0</v>
      </c>
      <c r="F43" s="34" t="s">
        <v>50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8" t="s">
        <v>53</v>
      </c>
      <c r="B44" s="30"/>
      <c r="C44" s="5" t="str">
        <f>C41+C43+C42</f>
        <v>0</v>
      </c>
      <c r="D44" s="38" t="str">
        <f>ABS(D39+D40+0-D41-D43-D42)</f>
        <v>0</v>
      </c>
      <c r="E44" s="21" t="str">
        <f>E39+E40+E41+E42+E43</f>
        <v>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39" t="s">
        <v>54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31" t="s">
        <v>55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3" t="s">
        <v>56</v>
      </c>
      <c r="B48" s="40" t="s">
        <v>57</v>
      </c>
      <c r="C48" s="30"/>
      <c r="D48" s="41" t="s">
        <v>58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42"/>
      <c r="B49" s="40"/>
      <c r="C49" s="30"/>
      <c r="D49" s="43" t="str">
        <f>A49*B49</f>
        <v>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44" t="s">
        <v>59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3" t="s">
        <v>60</v>
      </c>
      <c r="C53" s="3" t="s">
        <v>61</v>
      </c>
      <c r="D53" s="45" t="s">
        <v>62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4" t="s">
        <v>63</v>
      </c>
      <c r="B54" s="4">
        <v>350000.0</v>
      </c>
      <c r="C54" s="4">
        <v>0.0</v>
      </c>
      <c r="D54" s="5" t="str">
        <f>C54-B54</f>
        <v>-350000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4" t="s">
        <v>64</v>
      </c>
      <c r="B55" s="4">
        <v>230000.0</v>
      </c>
      <c r="C55" s="4">
        <v>0.0</v>
      </c>
      <c r="D55" s="5" t="str">
        <f>B55-C55</f>
        <v>230000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4" t="s">
        <v>65</v>
      </c>
      <c r="B56" s="46" t="str">
        <f t="shared" ref="B56:C56" si="9">B54-B55</f>
        <v>120000</v>
      </c>
      <c r="C56" s="47" t="str">
        <f t="shared" si="9"/>
        <v>0</v>
      </c>
      <c r="D56" s="5" t="str">
        <f>C56-B56</f>
        <v>-120000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4" t="s">
        <v>66</v>
      </c>
      <c r="B57" s="4">
        <v>180000.0</v>
      </c>
      <c r="C57" s="48">
        <v>126000.0</v>
      </c>
      <c r="D57" s="5" t="str">
        <f>B57-C57</f>
        <v>54000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11" t="s">
        <v>6</v>
      </c>
      <c r="B58" s="49" t="str">
        <f t="shared" ref="B58:C58" si="10">B56-B57</f>
        <v>-60000</v>
      </c>
      <c r="C58" s="49" t="str">
        <f t="shared" si="10"/>
        <v>-126000</v>
      </c>
      <c r="D58" s="50" t="str">
        <f>C58-B58</f>
        <v>-66000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1.75" customHeight="1">
      <c r="A59" s="51"/>
      <c r="B59" s="51"/>
      <c r="C59" s="51"/>
      <c r="D59" s="5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52" t="s">
        <v>67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39"/>
      <c r="B63" s="3" t="s">
        <v>68</v>
      </c>
      <c r="C63" s="3" t="s">
        <v>69</v>
      </c>
      <c r="D63" s="3" t="s">
        <v>70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4" t="s">
        <v>71</v>
      </c>
      <c r="B64" s="4"/>
      <c r="C64" s="4"/>
      <c r="D64" s="53" t="s">
        <v>23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4" t="s">
        <v>72</v>
      </c>
      <c r="B65" s="4"/>
      <c r="C65" s="4"/>
      <c r="D65" s="53" t="s">
        <v>23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4" t="s">
        <v>73</v>
      </c>
      <c r="B66" s="5" t="str">
        <f t="shared" ref="B66:C66" si="11">B64*B65</f>
        <v>0</v>
      </c>
      <c r="C66" s="5" t="str">
        <f t="shared" si="11"/>
        <v>0</v>
      </c>
      <c r="D66" s="5" t="str">
        <f>B66+C66</f>
        <v>0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4" t="s">
        <v>74</v>
      </c>
      <c r="B67" s="4"/>
      <c r="C67" s="4"/>
      <c r="D67" s="53" t="s">
        <v>23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4" t="s">
        <v>75</v>
      </c>
      <c r="B68" s="5" t="str">
        <f t="shared" ref="B68:C68" si="12">B64*B67</f>
        <v>0</v>
      </c>
      <c r="C68" s="5" t="str">
        <f t="shared" si="12"/>
        <v>0</v>
      </c>
      <c r="D68" s="5" t="str">
        <f t="shared" ref="D68:D69" si="14">B68+C68</f>
        <v>0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4" t="s">
        <v>76</v>
      </c>
      <c r="B69" s="5" t="str">
        <f t="shared" ref="B69:C69" si="13">B66-B68</f>
        <v>0</v>
      </c>
      <c r="C69" s="5" t="str">
        <f t="shared" si="13"/>
        <v>0</v>
      </c>
      <c r="D69" s="5" t="str">
        <f t="shared" si="14"/>
        <v>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8" t="s">
        <v>77</v>
      </c>
      <c r="B70" s="29"/>
      <c r="C70" s="30"/>
      <c r="D70" s="4"/>
      <c r="E70" s="1" t="s">
        <v>78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8" t="s">
        <v>79</v>
      </c>
      <c r="B71" s="29"/>
      <c r="C71" s="30"/>
      <c r="D71" s="54" t="str">
        <f>D69-D70</f>
        <v>0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8" t="s">
        <v>80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B75" s="3" t="s">
        <v>81</v>
      </c>
      <c r="C75" s="3" t="s">
        <v>82</v>
      </c>
      <c r="D75" s="3" t="s">
        <v>83</v>
      </c>
      <c r="E75" s="53" t="s">
        <v>37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4" t="s">
        <v>84</v>
      </c>
      <c r="B76" s="4"/>
      <c r="C76" s="4"/>
      <c r="D76" s="4"/>
      <c r="E76" s="36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4" t="s">
        <v>85</v>
      </c>
      <c r="B77" s="4">
        <v>10.0</v>
      </c>
      <c r="C77" s="4">
        <v>10.0</v>
      </c>
      <c r="D77" s="4">
        <v>10.0</v>
      </c>
      <c r="E77" s="3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4" t="s">
        <v>86</v>
      </c>
      <c r="B78" s="5" t="str">
        <f t="shared" ref="B78:D78" si="15">B76/B77</f>
        <v>0</v>
      </c>
      <c r="C78" s="5" t="str">
        <f t="shared" si="15"/>
        <v>0</v>
      </c>
      <c r="D78" s="5" t="str">
        <f t="shared" si="15"/>
        <v>0</v>
      </c>
      <c r="E78" s="36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4"/>
      <c r="B79" s="24"/>
      <c r="C79" s="24"/>
      <c r="D79" s="24"/>
      <c r="E79" s="36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4" t="s">
        <v>87</v>
      </c>
      <c r="B80" s="4">
        <v>0.0</v>
      </c>
      <c r="C80" s="4">
        <v>1300.0</v>
      </c>
      <c r="D80" s="4">
        <v>0.0</v>
      </c>
      <c r="E80" s="55" t="str">
        <f t="shared" ref="E80:E81" si="17">B80+C80+D80</f>
        <v>1300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4" t="s">
        <v>88</v>
      </c>
      <c r="B81" s="5" t="str">
        <f t="shared" ref="B81:D81" si="16">B78*B80</f>
        <v>0</v>
      </c>
      <c r="C81" s="5" t="str">
        <f t="shared" si="16"/>
        <v>0</v>
      </c>
      <c r="D81" s="5" t="str">
        <f t="shared" si="16"/>
        <v>0</v>
      </c>
      <c r="E81" s="9" t="str">
        <f t="shared" si="17"/>
        <v>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1" t="s">
        <v>89</v>
      </c>
      <c r="B83" s="56"/>
      <c r="C83" s="5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3" t="s">
        <v>90</v>
      </c>
      <c r="C84" s="3" t="s">
        <v>91</v>
      </c>
      <c r="D84" s="3" t="s">
        <v>92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4" t="s">
        <v>81</v>
      </c>
      <c r="B85" s="4">
        <v>200.0</v>
      </c>
      <c r="C85" s="5" t="str">
        <f>B77*B85</f>
        <v>2000</v>
      </c>
      <c r="D85" s="5" t="str">
        <f>B78*C85</f>
        <v>0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4" t="s">
        <v>82</v>
      </c>
      <c r="B86" s="4">
        <v>960.0</v>
      </c>
      <c r="C86" s="5" t="str">
        <f>C77*B86</f>
        <v>9600</v>
      </c>
      <c r="D86" s="5" t="str">
        <f>C78*C86</f>
        <v>0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4" t="s">
        <v>93</v>
      </c>
      <c r="B87" s="4">
        <v>210.0</v>
      </c>
      <c r="C87" s="5" t="str">
        <f>D77*B87</f>
        <v>2100</v>
      </c>
      <c r="D87" s="5" t="str">
        <f>D78*C87</f>
        <v>0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4" t="s">
        <v>94</v>
      </c>
      <c r="B88" s="24"/>
      <c r="C88" s="9" t="str">
        <f t="shared" ref="C88:D88" si="18">C85+C86+C87</f>
        <v>13700</v>
      </c>
      <c r="D88" s="9" t="str">
        <f t="shared" si="18"/>
        <v>0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1" t="s">
        <v>95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4" t="s">
        <v>96</v>
      </c>
      <c r="B91" s="4">
        <v>1200.0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4" t="s">
        <v>97</v>
      </c>
      <c r="B92" s="4">
        <v>2.0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4" t="s">
        <v>98</v>
      </c>
      <c r="B93" s="5" t="str">
        <f>B91/B92</f>
        <v>600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57"/>
      <c r="B95" s="58"/>
      <c r="C95" s="58"/>
      <c r="D95" s="5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39" t="s">
        <v>99</v>
      </c>
      <c r="B96" s="39"/>
      <c r="C96" s="39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4"/>
      <c r="B97" s="4" t="s">
        <v>81</v>
      </c>
      <c r="C97" s="4" t="s">
        <v>82</v>
      </c>
      <c r="D97" s="4" t="s">
        <v>93</v>
      </c>
      <c r="E97" s="4" t="s">
        <v>37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4" t="s">
        <v>100</v>
      </c>
      <c r="B98" s="4">
        <v>163.0</v>
      </c>
      <c r="C98" s="4">
        <v>301.0</v>
      </c>
      <c r="D98" s="4">
        <v>259.0</v>
      </c>
      <c r="E98" s="36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4" t="s">
        <v>101</v>
      </c>
      <c r="B99" s="4">
        <v>27.0</v>
      </c>
      <c r="C99" s="4">
        <v>166.0</v>
      </c>
      <c r="D99" s="4">
        <v>181.0</v>
      </c>
      <c r="E99" s="36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4" t="s">
        <v>65</v>
      </c>
      <c r="B100" s="5" t="str">
        <f t="shared" ref="B100:D100" si="19">B98-B99</f>
        <v>136</v>
      </c>
      <c r="C100" s="5" t="str">
        <f t="shared" si="19"/>
        <v>135</v>
      </c>
      <c r="D100" s="5" t="str">
        <f t="shared" si="19"/>
        <v>78</v>
      </c>
      <c r="E100" s="36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4" t="s">
        <v>102</v>
      </c>
      <c r="B101" s="4">
        <v>0.5</v>
      </c>
      <c r="C101" s="4">
        <v>0.1333</v>
      </c>
      <c r="D101" s="4">
        <v>0.3333</v>
      </c>
      <c r="E101" s="36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4" t="s">
        <v>103</v>
      </c>
      <c r="B102" s="59" t="str">
        <f t="shared" ref="B102:D102" si="20">1/B101</f>
        <v>2.0000000000000</v>
      </c>
      <c r="C102" s="59" t="str">
        <f t="shared" si="20"/>
        <v>7.5018754688672</v>
      </c>
      <c r="D102" s="59" t="str">
        <f t="shared" si="20"/>
        <v>3.0003000300030</v>
      </c>
      <c r="E102" s="36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4" t="s">
        <v>104</v>
      </c>
      <c r="B103" s="60" t="str">
        <f>ROUND(B102,C109)</f>
        <v>2.00</v>
      </c>
      <c r="C103" s="60" t="str">
        <f>ROUND(C102,C109)</f>
        <v>7.50</v>
      </c>
      <c r="D103" s="60" t="str">
        <f>ROUND(D102,C109)</f>
        <v>3.00</v>
      </c>
      <c r="E103" s="36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4" t="s">
        <v>86</v>
      </c>
      <c r="B104" s="60" t="str">
        <f t="shared" ref="B104:D104" si="21">B100/B103</f>
        <v>68.00</v>
      </c>
      <c r="C104" s="60" t="str">
        <f t="shared" si="21"/>
        <v>18.00</v>
      </c>
      <c r="D104" s="60" t="str">
        <f t="shared" si="21"/>
        <v>26.00</v>
      </c>
      <c r="E104" s="36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4" t="s">
        <v>105</v>
      </c>
      <c r="B105" s="4">
        <v>1800.0</v>
      </c>
      <c r="C105" s="4">
        <v>0.0</v>
      </c>
      <c r="D105" s="4">
        <v>0.0</v>
      </c>
      <c r="E105" s="36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4" t="s">
        <v>106</v>
      </c>
      <c r="B106" s="5" t="str">
        <f t="shared" ref="B106:D106" si="22">B105*B103</f>
        <v>3600</v>
      </c>
      <c r="C106" s="5" t="str">
        <f t="shared" si="22"/>
        <v>0</v>
      </c>
      <c r="D106" s="5" t="str">
        <f t="shared" si="22"/>
        <v>0</v>
      </c>
      <c r="E106" s="9" t="str">
        <f t="shared" ref="E106:E107" si="24">B106+C106+D106</f>
        <v>3600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4" t="s">
        <v>107</v>
      </c>
      <c r="B107" s="5" t="str">
        <f t="shared" ref="B107:D107" si="23">B105*B100</f>
        <v>244800</v>
      </c>
      <c r="C107" s="5" t="str">
        <f t="shared" si="23"/>
        <v>0</v>
      </c>
      <c r="D107" s="5" t="str">
        <f t="shared" si="23"/>
        <v>0</v>
      </c>
      <c r="E107" s="9" t="str">
        <f t="shared" si="24"/>
        <v>244800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39" t="s">
        <v>108</v>
      </c>
      <c r="B109" s="2"/>
      <c r="C109" s="39">
        <v>2.0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3" t="s">
        <v>109</v>
      </c>
      <c r="C112" s="3" t="s">
        <v>110</v>
      </c>
      <c r="D112" s="3" t="s">
        <v>111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4" t="s">
        <v>112</v>
      </c>
      <c r="B113" s="4">
        <v>80000.0</v>
      </c>
      <c r="C113" s="4">
        <v>0.0</v>
      </c>
      <c r="D113" s="4" t="str">
        <f t="shared" ref="D113:D116" si="25">B113-C113</f>
        <v>80000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4" t="s">
        <v>15</v>
      </c>
      <c r="B114" s="4">
        <v>0.0</v>
      </c>
      <c r="C114" s="4">
        <v>70000.0</v>
      </c>
      <c r="D114" s="4" t="str">
        <f t="shared" si="25"/>
        <v>-70000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4" t="s">
        <v>113</v>
      </c>
      <c r="B115" s="4">
        <v>0.0</v>
      </c>
      <c r="C115" s="4">
        <v>0.0</v>
      </c>
      <c r="D115" s="4" t="str">
        <f t="shared" si="25"/>
        <v>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4" t="s">
        <v>114</v>
      </c>
      <c r="B116" s="4" t="str">
        <f t="shared" ref="B116:C116" si="26">B113+B114+B115</f>
        <v>80000</v>
      </c>
      <c r="C116" s="4" t="str">
        <f t="shared" si="26"/>
        <v>70000</v>
      </c>
      <c r="D116" s="4" t="str">
        <f t="shared" si="25"/>
        <v>10000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5">
    <mergeCell ref="A43:B43"/>
    <mergeCell ref="A42:B42"/>
    <mergeCell ref="A41:B41"/>
    <mergeCell ref="A40:B40"/>
    <mergeCell ref="A35:E35"/>
    <mergeCell ref="A38:B38"/>
    <mergeCell ref="B49:C49"/>
    <mergeCell ref="B48:C48"/>
    <mergeCell ref="A44:B44"/>
    <mergeCell ref="A58:A59"/>
    <mergeCell ref="B58:B59"/>
    <mergeCell ref="C58:C59"/>
    <mergeCell ref="D58:D59"/>
    <mergeCell ref="A70:C70"/>
    <mergeCell ref="A71:C7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65.43"/>
    <col customWidth="1" min="2" max="2" width="18.29"/>
    <col customWidth="1" min="3" max="3" width="18.14"/>
    <col customWidth="1" min="4" max="4" width="19.0"/>
    <col customWidth="1" min="8" max="8" width="26.43"/>
    <col customWidth="1" min="10" max="10" width="16.57"/>
  </cols>
  <sheetData>
    <row r="1">
      <c r="A1" s="39" t="s">
        <v>115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/>
      <c r="B2" s="39" t="s">
        <v>116</v>
      </c>
      <c r="C2" s="39" t="s">
        <v>117</v>
      </c>
      <c r="D2" s="39" t="s">
        <v>118</v>
      </c>
      <c r="H2" s="39" t="s">
        <v>119</v>
      </c>
      <c r="I2" s="2"/>
      <c r="J2" s="39" t="s">
        <v>120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9" t="s">
        <v>121</v>
      </c>
      <c r="B3" s="4"/>
      <c r="C3" s="6" t="str">
        <f t="shared" ref="C3:C5" si="1">B3</f>
        <v/>
      </c>
      <c r="D3" s="61" t="str">
        <f>B3</f>
        <v/>
      </c>
      <c r="H3" s="39">
        <v>4.0</v>
      </c>
      <c r="I3" s="2"/>
      <c r="J3" s="4"/>
      <c r="K3" s="5" t="str">
        <f>J3/B11</f>
        <v>0</v>
      </c>
      <c r="L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9" t="s">
        <v>122</v>
      </c>
      <c r="B4" s="4"/>
      <c r="C4" s="6" t="str">
        <f t="shared" si="1"/>
        <v/>
      </c>
      <c r="D4" s="53" t="s">
        <v>23</v>
      </c>
      <c r="H4" s="2"/>
      <c r="I4" s="2"/>
      <c r="J4" s="4"/>
      <c r="K4" s="5" t="str">
        <f>J4/B11</f>
        <v>0</v>
      </c>
      <c r="L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9" t="s">
        <v>123</v>
      </c>
      <c r="B5" s="4">
        <v>6.0</v>
      </c>
      <c r="C5" s="6" t="str">
        <f t="shared" si="1"/>
        <v>6</v>
      </c>
      <c r="D5" s="53" t="s">
        <v>23</v>
      </c>
      <c r="H5" s="2"/>
      <c r="I5" s="2"/>
      <c r="J5" s="4"/>
      <c r="K5" s="5" t="str">
        <f>J5/B11</f>
        <v>0</v>
      </c>
      <c r="L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9" t="s">
        <v>124</v>
      </c>
      <c r="B6" s="6" t="str">
        <f>K6</f>
        <v>1.8</v>
      </c>
      <c r="C6" s="53" t="s">
        <v>23</v>
      </c>
      <c r="D6" s="53" t="s">
        <v>23</v>
      </c>
      <c r="E6" s="39" t="s">
        <v>125</v>
      </c>
      <c r="F6" s="39"/>
      <c r="G6" s="39"/>
      <c r="H6" s="2"/>
      <c r="I6" s="2"/>
      <c r="J6" s="4">
        <v>82980.0</v>
      </c>
      <c r="K6" s="5" t="str">
        <f>J6/B11</f>
        <v>1.8</v>
      </c>
      <c r="L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9" t="s">
        <v>126</v>
      </c>
      <c r="B7" s="5" t="str">
        <f>ROUND(B3+B4+B5+B6, H3)</f>
        <v>7.8</v>
      </c>
      <c r="C7" s="5" t="str">
        <f>C3+C4+C5</f>
        <v>6</v>
      </c>
      <c r="D7" s="5" t="str">
        <f>D3</f>
        <v/>
      </c>
      <c r="H7" s="2"/>
      <c r="I7" s="2"/>
      <c r="J7" s="36"/>
      <c r="K7" s="36"/>
      <c r="L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62" t="s">
        <v>127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3" t="s">
        <v>128</v>
      </c>
      <c r="B9" s="2"/>
      <c r="C9" s="2"/>
      <c r="D9" s="2"/>
      <c r="E9" s="2"/>
      <c r="F9" s="2"/>
      <c r="G9" s="39" t="s">
        <v>129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9" t="s">
        <v>130</v>
      </c>
      <c r="B10" s="4"/>
      <c r="C10" s="2"/>
      <c r="D10" s="2"/>
      <c r="E10" s="2"/>
      <c r="F10" s="2"/>
      <c r="G10" s="64" t="s">
        <v>131</v>
      </c>
      <c r="H10" s="2"/>
      <c r="I10" s="39">
        <v>2.0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9" t="s">
        <v>132</v>
      </c>
      <c r="B11" s="4">
        <v>46100.0</v>
      </c>
      <c r="C11" s="2"/>
      <c r="D11" s="2"/>
      <c r="E11" s="2"/>
      <c r="F11" s="2"/>
      <c r="G11" s="48" t="s">
        <v>133</v>
      </c>
      <c r="H11" s="24"/>
      <c r="I11" s="4">
        <v>46100.0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9" t="s">
        <v>134</v>
      </c>
      <c r="B12" s="6" t="str">
        <f>((SIGN(B11+B10-B14) +1) / 2) * (B11+B10-B14)</f>
        <v>18440</v>
      </c>
      <c r="C12" s="2"/>
      <c r="D12" s="2"/>
      <c r="E12" s="2"/>
      <c r="F12" s="2"/>
      <c r="G12" s="48" t="s">
        <v>135</v>
      </c>
      <c r="H12" s="24"/>
      <c r="I12" s="5" t="str">
        <f>ROUND(J6/I11, I10)</f>
        <v>1.8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9" t="s">
        <v>136</v>
      </c>
      <c r="B13" s="4">
        <v>16.0</v>
      </c>
      <c r="C13" s="2"/>
      <c r="D13" s="2"/>
      <c r="E13" s="2"/>
      <c r="F13" s="2"/>
      <c r="G13" s="48" t="s">
        <v>137</v>
      </c>
      <c r="H13" s="24"/>
      <c r="I13" s="5" t="str">
        <f>B3+B4+B5+I12</f>
        <v>7.8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9" t="s">
        <v>71</v>
      </c>
      <c r="B14" s="4">
        <v>27660.0</v>
      </c>
      <c r="C14" s="2"/>
      <c r="D14" s="2"/>
      <c r="E14" s="2"/>
      <c r="F14" s="2"/>
      <c r="G14" s="64"/>
      <c r="H14" s="2"/>
      <c r="I14" s="65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9" t="s">
        <v>138</v>
      </c>
      <c r="B15" s="4">
        <v>18680.0</v>
      </c>
      <c r="C15" s="2"/>
      <c r="D15" s="39" t="s">
        <v>139</v>
      </c>
      <c r="E15" s="2"/>
      <c r="F15" s="2"/>
      <c r="G15" s="6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9" t="s">
        <v>140</v>
      </c>
      <c r="B16" s="6" t="str">
        <f>B14*D16</f>
        <v>82980</v>
      </c>
      <c r="C16" s="2"/>
      <c r="D16" s="4">
        <v>3.0</v>
      </c>
      <c r="E16" s="2"/>
      <c r="F16" s="2"/>
      <c r="G16" s="6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9" t="s">
        <v>141</v>
      </c>
      <c r="B17" s="6" t="str">
        <f>B6*B11</f>
        <v>82980</v>
      </c>
      <c r="C17" s="2"/>
      <c r="D17" s="2"/>
      <c r="E17" s="2"/>
      <c r="F17" s="2"/>
      <c r="G17" s="6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4" t="s">
        <v>142</v>
      </c>
      <c r="B19" s="2"/>
      <c r="C19" s="2"/>
      <c r="D19" s="2"/>
      <c r="F19" s="66" t="s">
        <v>143</v>
      </c>
      <c r="G19" s="67"/>
      <c r="H19" s="56"/>
      <c r="I19" s="56"/>
      <c r="J19" s="56"/>
      <c r="K19" s="5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4" t="s">
        <v>144</v>
      </c>
      <c r="G20" s="24"/>
      <c r="H20" s="4">
        <v>0.0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39" t="s">
        <v>145</v>
      </c>
      <c r="B21" s="68"/>
      <c r="C21" s="69" t="str">
        <f>B13*B14</f>
        <v>442560</v>
      </c>
      <c r="D21" s="2"/>
      <c r="E21" s="2"/>
      <c r="F21" s="39" t="s">
        <v>145</v>
      </c>
      <c r="G21" s="2"/>
      <c r="H21" s="2"/>
      <c r="I21" s="68"/>
      <c r="J21" s="69" t="str">
        <f>ROUND(C21, H20)</f>
        <v>442560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39" t="s">
        <v>146</v>
      </c>
      <c r="B22" s="68"/>
      <c r="C22" s="68"/>
      <c r="D22" s="2"/>
      <c r="E22" s="2"/>
      <c r="F22" s="39" t="s">
        <v>146</v>
      </c>
      <c r="G22" s="2"/>
      <c r="H22" s="2"/>
      <c r="I22" s="68"/>
      <c r="J22" s="6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39" t="s">
        <v>147</v>
      </c>
      <c r="B23" s="69" t="str">
        <f>B10*B7</f>
        <v>0</v>
      </c>
      <c r="C23" s="68"/>
      <c r="D23" s="2"/>
      <c r="E23" s="2"/>
      <c r="F23" s="39" t="s">
        <v>147</v>
      </c>
      <c r="G23" s="2"/>
      <c r="H23" s="2"/>
      <c r="I23" s="69" t="str">
        <f>ROUND(B10*I13, H20)</f>
        <v>0</v>
      </c>
      <c r="J23" s="7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39" t="s">
        <v>148</v>
      </c>
      <c r="B24" s="71" t="str">
        <f>B11*B7</f>
        <v>359580</v>
      </c>
      <c r="C24" s="68"/>
      <c r="D24" s="2"/>
      <c r="E24" s="2"/>
      <c r="F24" s="39" t="s">
        <v>148</v>
      </c>
      <c r="G24" s="2"/>
      <c r="H24" s="2"/>
      <c r="I24" s="69" t="str">
        <f>ROUND(B11*I13, H20)</f>
        <v>359580</v>
      </c>
      <c r="J24" s="7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39" t="s">
        <v>149</v>
      </c>
      <c r="B25" s="69" t="str">
        <f>B23+B24</f>
        <v>359580</v>
      </c>
      <c r="C25" s="68"/>
      <c r="D25" s="2"/>
      <c r="E25" s="2"/>
      <c r="F25" s="39" t="s">
        <v>149</v>
      </c>
      <c r="G25" s="2"/>
      <c r="H25" s="2"/>
      <c r="I25" s="69" t="str">
        <f>I23+I24</f>
        <v>359580</v>
      </c>
      <c r="J25" s="7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39" t="s">
        <v>150</v>
      </c>
      <c r="B26" s="71" t="str">
        <f>B12*B7</f>
        <v>143832</v>
      </c>
      <c r="C26" s="68"/>
      <c r="D26" s="2"/>
      <c r="E26" s="2"/>
      <c r="F26" s="39" t="s">
        <v>150</v>
      </c>
      <c r="G26" s="2"/>
      <c r="H26" s="2"/>
      <c r="I26" s="69" t="str">
        <f>ROUND(B12*I13, H20)</f>
        <v>143832</v>
      </c>
      <c r="J26" s="7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39" t="s">
        <v>151</v>
      </c>
      <c r="B27" s="68"/>
      <c r="C27" s="69" t="str">
        <f>B25-B26</f>
        <v>215748</v>
      </c>
      <c r="D27" s="2"/>
      <c r="E27" s="39"/>
      <c r="F27" s="39" t="s">
        <v>151</v>
      </c>
      <c r="G27" s="2"/>
      <c r="H27" s="2"/>
      <c r="I27" s="69" t="str">
        <f>ROUND(B14*I13, H20)</f>
        <v>215748</v>
      </c>
      <c r="J27" s="7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39" t="s">
        <v>152</v>
      </c>
      <c r="B28" s="68"/>
      <c r="C28" s="69" t="str">
        <f>C21-C27</f>
        <v>226812</v>
      </c>
      <c r="D28" s="2"/>
      <c r="F28" s="39" t="s">
        <v>153</v>
      </c>
      <c r="G28" s="2"/>
      <c r="H28" s="2"/>
      <c r="I28" s="69" t="str">
        <f>ROUND((B17-(B11*I12)), H20)</f>
        <v>0</v>
      </c>
      <c r="J28" s="70"/>
      <c r="K28" s="72" t="s">
        <v>154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39" t="s">
        <v>155</v>
      </c>
      <c r="B29" s="73" t="str">
        <f>B16</f>
        <v>82980</v>
      </c>
      <c r="C29" s="74"/>
      <c r="D29" s="2"/>
      <c r="E29" s="39"/>
      <c r="F29" s="39" t="s">
        <v>156</v>
      </c>
      <c r="G29" s="2"/>
      <c r="H29" s="2"/>
      <c r="I29" s="68"/>
      <c r="J29" s="69" t="str">
        <f>I27+I28</f>
        <v>215748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39" t="s">
        <v>157</v>
      </c>
      <c r="B30" s="73" t="str">
        <f>B15</f>
        <v>18680</v>
      </c>
      <c r="C30" s="74"/>
      <c r="D30" s="2"/>
      <c r="E30" s="39"/>
      <c r="F30" s="39" t="s">
        <v>158</v>
      </c>
      <c r="G30" s="2"/>
      <c r="H30" s="2"/>
      <c r="I30" s="68"/>
      <c r="J30" s="69" t="str">
        <f>J21-J29</f>
        <v>226812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39" t="s">
        <v>159</v>
      </c>
      <c r="B31" s="68"/>
      <c r="C31" s="75" t="str">
        <f>B29+B30</f>
        <v>101660</v>
      </c>
      <c r="D31" s="2"/>
      <c r="E31" s="39"/>
      <c r="F31" s="39" t="s">
        <v>155</v>
      </c>
      <c r="G31" s="2"/>
      <c r="H31" s="2"/>
      <c r="I31" s="69" t="str">
        <f>ROUND(B16, H20)</f>
        <v>82980</v>
      </c>
      <c r="J31" s="68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76" t="s">
        <v>160</v>
      </c>
      <c r="B32" s="68"/>
      <c r="C32" s="77" t="str">
        <f>C28-C31</f>
        <v>125152</v>
      </c>
      <c r="D32" s="2"/>
      <c r="E32" s="39"/>
      <c r="F32" s="39" t="s">
        <v>157</v>
      </c>
      <c r="G32" s="2"/>
      <c r="H32" s="2"/>
      <c r="I32" s="69" t="str">
        <f>ROUND(B30, H20)</f>
        <v>18680</v>
      </c>
      <c r="J32" s="6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39" t="s">
        <v>159</v>
      </c>
      <c r="G33" s="2"/>
      <c r="H33" s="2"/>
      <c r="I33" s="68"/>
      <c r="J33" s="69" t="str">
        <f>ROUND(I31+I32, H20)</f>
        <v>101660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44" t="s">
        <v>161</v>
      </c>
      <c r="B34" s="2"/>
      <c r="C34" s="2"/>
      <c r="D34" s="2"/>
      <c r="E34" s="2"/>
      <c r="F34" s="76" t="s">
        <v>160</v>
      </c>
      <c r="G34" s="2"/>
      <c r="H34" s="2"/>
      <c r="I34" s="68"/>
      <c r="J34" s="78" t="str">
        <f>J30-J33</f>
        <v>125152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39" t="s">
        <v>145</v>
      </c>
      <c r="B36" s="68"/>
      <c r="C36" s="69" t="str">
        <f>B13*B14</f>
        <v>442560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39" t="s">
        <v>162</v>
      </c>
      <c r="B37" s="68"/>
      <c r="C37" s="68"/>
      <c r="D37" s="2"/>
      <c r="E37" s="2"/>
      <c r="F37" s="44" t="s">
        <v>163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39" t="s">
        <v>164</v>
      </c>
      <c r="B38" s="69" t="str">
        <f>B10*C7</f>
        <v>0</v>
      </c>
      <c r="C38" s="68"/>
      <c r="D38" s="2"/>
      <c r="E38" s="2"/>
      <c r="F38" s="39" t="s">
        <v>145</v>
      </c>
      <c r="G38" s="2"/>
      <c r="H38" s="2"/>
      <c r="I38" s="68"/>
      <c r="J38" s="69" t="str">
        <f>B14*B13</f>
        <v>442560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39" t="s">
        <v>165</v>
      </c>
      <c r="B39" s="71" t="str">
        <f>C7*B11</f>
        <v>276600</v>
      </c>
      <c r="C39" s="68"/>
      <c r="D39" s="2"/>
      <c r="E39" s="2"/>
      <c r="F39" s="39" t="s">
        <v>166</v>
      </c>
      <c r="G39" s="2"/>
      <c r="H39" s="2"/>
      <c r="I39" s="68"/>
      <c r="J39" s="6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39" t="s">
        <v>167</v>
      </c>
      <c r="B40" s="69" t="str">
        <f>B39+B38</f>
        <v>276600</v>
      </c>
      <c r="C40" s="68"/>
      <c r="D40" s="2"/>
      <c r="E40" s="2"/>
      <c r="F40" s="39" t="s">
        <v>168</v>
      </c>
      <c r="G40" s="2"/>
      <c r="H40" s="2"/>
      <c r="I40" s="69" t="str">
        <f>B10*D7</f>
        <v>0</v>
      </c>
      <c r="J40" s="68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39" t="s">
        <v>169</v>
      </c>
      <c r="B41" s="71" t="str">
        <f>B12*C7</f>
        <v>110640</v>
      </c>
      <c r="C41" s="68"/>
      <c r="D41" s="2"/>
      <c r="E41" s="2"/>
      <c r="F41" s="39" t="s">
        <v>170</v>
      </c>
      <c r="G41" s="2"/>
      <c r="H41" s="2"/>
      <c r="I41" s="69" t="str">
        <f>B11*D3</f>
        <v>0</v>
      </c>
      <c r="J41" s="68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39" t="s">
        <v>171</v>
      </c>
      <c r="B42" s="69" t="str">
        <f>B40-B41</f>
        <v>165960</v>
      </c>
      <c r="C42" s="68"/>
      <c r="D42" s="2"/>
      <c r="E42" s="39"/>
      <c r="F42" s="39" t="s">
        <v>172</v>
      </c>
      <c r="G42" s="2"/>
      <c r="H42" s="2"/>
      <c r="I42" s="69" t="str">
        <f>I40+I41</f>
        <v>0</v>
      </c>
      <c r="J42" s="68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39" t="s">
        <v>173</v>
      </c>
      <c r="B43" s="71" t="str">
        <f>B16</f>
        <v>82980</v>
      </c>
      <c r="C43" s="68"/>
      <c r="D43" s="2"/>
      <c r="E43" s="2"/>
      <c r="F43" s="39" t="s">
        <v>169</v>
      </c>
      <c r="G43" s="2"/>
      <c r="H43" s="2"/>
      <c r="I43" s="69" t="str">
        <f>B12*D7</f>
        <v>0</v>
      </c>
      <c r="J43" s="68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68"/>
      <c r="C44" s="69" t="str">
        <f>B42+B43</f>
        <v>248940</v>
      </c>
      <c r="D44" s="2"/>
      <c r="E44" s="2"/>
      <c r="F44" s="39" t="s">
        <v>174</v>
      </c>
      <c r="G44" s="2"/>
      <c r="H44" s="2"/>
      <c r="I44" s="68"/>
      <c r="J44" s="69" t="str">
        <f>I42-I43</f>
        <v>0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39" t="s">
        <v>65</v>
      </c>
      <c r="B45" s="68"/>
      <c r="C45" s="69" t="str">
        <f>C36-C44</f>
        <v>193620</v>
      </c>
      <c r="D45" s="2"/>
      <c r="E45" s="2"/>
      <c r="F45" s="39" t="s">
        <v>175</v>
      </c>
      <c r="G45" s="2"/>
      <c r="H45" s="2"/>
      <c r="I45" s="68"/>
      <c r="J45" s="69" t="str">
        <f>J38-J44</f>
        <v>442560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39" t="s">
        <v>124</v>
      </c>
      <c r="B46" s="69" t="str">
        <f>B17</f>
        <v>82980</v>
      </c>
      <c r="C46" s="70"/>
      <c r="D46" s="2"/>
      <c r="E46" s="2"/>
      <c r="G46" s="2"/>
      <c r="H46" s="2"/>
      <c r="I46" s="68"/>
      <c r="J46" s="6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39" t="s">
        <v>176</v>
      </c>
      <c r="B47" s="69" t="str">
        <f>B15</f>
        <v>18680</v>
      </c>
      <c r="C47" s="70"/>
      <c r="D47" s="2"/>
      <c r="E47" s="2"/>
      <c r="F47" s="39" t="s">
        <v>177</v>
      </c>
      <c r="G47" s="2"/>
      <c r="H47" s="2"/>
      <c r="I47" s="68"/>
      <c r="J47" s="6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39" t="s">
        <v>178</v>
      </c>
      <c r="B48" s="68"/>
      <c r="C48" s="69" t="str">
        <f>B46+B47</f>
        <v>101660</v>
      </c>
      <c r="D48" s="2"/>
      <c r="E48" s="2"/>
      <c r="F48" s="39" t="s">
        <v>27</v>
      </c>
      <c r="G48" s="2"/>
      <c r="H48" s="2"/>
      <c r="I48" s="69" t="str">
        <f>B11*B4</f>
        <v>0</v>
      </c>
      <c r="J48" s="6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76" t="s">
        <v>6</v>
      </c>
      <c r="B49" s="68"/>
      <c r="C49" s="79" t="str">
        <f>C45-C48</f>
        <v>91960</v>
      </c>
      <c r="D49" s="2"/>
      <c r="E49" s="39"/>
      <c r="F49" s="39" t="s">
        <v>179</v>
      </c>
      <c r="G49" s="2"/>
      <c r="H49" s="2"/>
      <c r="I49" s="69" t="str">
        <f>B11*B5</f>
        <v>276600</v>
      </c>
      <c r="J49" s="68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39" t="s">
        <v>180</v>
      </c>
      <c r="G50" s="2"/>
      <c r="H50" s="2"/>
      <c r="I50" s="69" t="str">
        <f t="shared" ref="I50:I51" si="2">B16</f>
        <v>82980</v>
      </c>
      <c r="J50" s="68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39" t="s">
        <v>181</v>
      </c>
      <c r="G51" s="2"/>
      <c r="H51" s="2"/>
      <c r="I51" s="69" t="str">
        <f t="shared" si="2"/>
        <v>82980</v>
      </c>
      <c r="J51" s="68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39" t="s">
        <v>182</v>
      </c>
      <c r="G52" s="2"/>
      <c r="H52" s="2"/>
      <c r="I52" s="69" t="str">
        <f>B15</f>
        <v>18680</v>
      </c>
      <c r="J52" s="68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39" t="s">
        <v>183</v>
      </c>
      <c r="B53" s="2"/>
      <c r="C53" s="2"/>
      <c r="D53" s="69" t="str">
        <f>B26-B41</f>
        <v>33192</v>
      </c>
      <c r="E53" s="2"/>
      <c r="F53" s="39" t="s">
        <v>184</v>
      </c>
      <c r="G53" s="2"/>
      <c r="H53" s="2"/>
      <c r="I53" s="68"/>
      <c r="J53" s="69" t="str">
        <f>I48+I49+I50+I51+I52</f>
        <v>461240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39" t="s">
        <v>185</v>
      </c>
      <c r="B54" s="2"/>
      <c r="C54" s="2"/>
      <c r="D54" s="69" t="str">
        <f>B23-B38</f>
        <v>0</v>
      </c>
      <c r="E54" s="2"/>
      <c r="F54" s="2"/>
      <c r="G54" s="2"/>
      <c r="H54" s="2"/>
      <c r="I54" s="68"/>
      <c r="J54" s="68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39" t="s">
        <v>186</v>
      </c>
      <c r="B55" s="2"/>
      <c r="C55" s="2"/>
      <c r="D55" s="69" t="str">
        <f>ROUND((B46+B47)/(B13-(B3+B3+B5+(B16/B14))))</f>
        <v>14523</v>
      </c>
      <c r="E55" s="2"/>
      <c r="F55" s="39" t="s">
        <v>6</v>
      </c>
      <c r="G55" s="2"/>
      <c r="H55" s="2"/>
      <c r="I55" s="68"/>
      <c r="J55" s="80" t="str">
        <f>J45-J53</f>
        <v>-18680</v>
      </c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76" t="s">
        <v>187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4" t="s">
        <v>188</v>
      </c>
      <c r="B58" s="4">
        <v>5.0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4" t="s">
        <v>189</v>
      </c>
      <c r="B59" s="4">
        <v>7.0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4" t="s">
        <v>190</v>
      </c>
      <c r="B60" s="4">
        <v>10000.0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4" t="s">
        <v>191</v>
      </c>
      <c r="B61" s="4">
        <v>12000.0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4" t="s">
        <v>71</v>
      </c>
      <c r="B62" s="4">
        <v>15000.0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39"/>
      <c r="B63" s="6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4" t="s">
        <v>192</v>
      </c>
      <c r="B64" s="5" t="str">
        <f>B62*B58</f>
        <v>75000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4" t="s">
        <v>193</v>
      </c>
      <c r="B65" s="5" t="str">
        <f>B62*B59</f>
        <v>105000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3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4" t="s">
        <v>194</v>
      </c>
      <c r="B67" s="5" t="str">
        <f>B65+B61</f>
        <v>117000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3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4" t="s">
        <v>195</v>
      </c>
      <c r="B69" s="5" t="str">
        <f>B67/B62</f>
        <v>7.8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4" t="s">
        <v>196</v>
      </c>
      <c r="B70" s="5" t="str">
        <f>B67-B64-B60</f>
        <v>32000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4" t="s">
        <v>197</v>
      </c>
      <c r="B71" s="5" t="str">
        <f>B70/(B59-B58)</f>
        <v>16000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</sheetData>
  <mergeCells count="2">
    <mergeCell ref="J2:L2"/>
    <mergeCell ref="K28:K3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42.14"/>
    <col customWidth="1" min="2" max="4" width="25.43"/>
    <col customWidth="1" min="8" max="8" width="5.57"/>
    <col customWidth="1" min="13" max="13" width="4.57"/>
  </cols>
  <sheetData>
    <row r="1">
      <c r="A1" s="1" t="s">
        <v>198</v>
      </c>
      <c r="B1" s="2"/>
      <c r="C1" s="2"/>
      <c r="D1" s="2"/>
      <c r="E1" s="2"/>
      <c r="F1" s="2"/>
      <c r="G1" s="81" t="s">
        <v>199</v>
      </c>
      <c r="H1" s="39"/>
      <c r="I1" s="39" t="s">
        <v>200</v>
      </c>
      <c r="J1" s="2"/>
      <c r="K1" s="2"/>
      <c r="L1" s="2"/>
      <c r="M1" s="2"/>
      <c r="N1" s="39" t="s">
        <v>201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>
      <c r="A2" s="39" t="s">
        <v>202</v>
      </c>
      <c r="B2" s="2"/>
      <c r="C2" s="2"/>
      <c r="D2" s="2"/>
      <c r="E2" s="2"/>
      <c r="F2" s="2"/>
      <c r="G2" s="39">
        <v>2.0</v>
      </c>
      <c r="H2" s="39"/>
      <c r="I2" s="28" t="s">
        <v>203</v>
      </c>
      <c r="J2" s="29"/>
      <c r="K2" s="30"/>
      <c r="L2" s="5" t="str">
        <f>L3+L4+L5+L6</f>
        <v>37.28</v>
      </c>
      <c r="M2" s="2"/>
      <c r="N2" s="28"/>
      <c r="O2" s="29"/>
      <c r="P2" s="30"/>
      <c r="Q2" s="38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>
      <c r="A3" s="4"/>
      <c r="B3" s="58" t="s">
        <v>23</v>
      </c>
      <c r="C3" s="4"/>
      <c r="D3" s="58" t="s">
        <v>204</v>
      </c>
      <c r="E3" s="5" t="str">
        <f>A3-C3</f>
        <v>0</v>
      </c>
      <c r="F3" s="2"/>
      <c r="G3" s="39">
        <v>4.0</v>
      </c>
      <c r="H3" s="39"/>
      <c r="I3" s="28" t="s">
        <v>205</v>
      </c>
      <c r="J3" s="29"/>
      <c r="K3" s="30"/>
      <c r="L3" s="4">
        <v>11.36</v>
      </c>
      <c r="M3" s="2"/>
      <c r="N3" s="28" t="s">
        <v>205</v>
      </c>
      <c r="O3" s="29"/>
      <c r="P3" s="30"/>
      <c r="Q3" s="6" t="str">
        <f t="shared" ref="Q3:Q4" si="1">L3</f>
        <v>11.36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>
      <c r="A4" s="2"/>
      <c r="B4" s="2"/>
      <c r="C4" s="2"/>
      <c r="D4" s="2"/>
      <c r="E4" s="2"/>
      <c r="F4" s="2"/>
      <c r="G4" s="2"/>
      <c r="H4" s="39"/>
      <c r="I4" s="28" t="s">
        <v>27</v>
      </c>
      <c r="J4" s="29"/>
      <c r="K4" s="30"/>
      <c r="L4" s="4">
        <v>12.33</v>
      </c>
      <c r="M4" s="2"/>
      <c r="N4" s="28" t="s">
        <v>27</v>
      </c>
      <c r="O4" s="29"/>
      <c r="P4" s="30"/>
      <c r="Q4" s="6" t="str">
        <f t="shared" si="1"/>
        <v>12.33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>
      <c r="A5" s="1" t="s">
        <v>206</v>
      </c>
      <c r="B5" s="2"/>
      <c r="C5" s="2"/>
      <c r="D5" s="2"/>
      <c r="E5" s="2"/>
      <c r="F5" s="2"/>
      <c r="G5" s="2"/>
      <c r="H5" s="39"/>
      <c r="I5" s="28" t="s">
        <v>207</v>
      </c>
      <c r="J5" s="29"/>
      <c r="K5" s="30"/>
      <c r="L5" s="4">
        <v>8.23</v>
      </c>
      <c r="M5" s="2"/>
      <c r="N5" s="28" t="s">
        <v>208</v>
      </c>
      <c r="O5" s="29"/>
      <c r="P5" s="30"/>
      <c r="Q5" s="5" t="str">
        <f>L9/L14</f>
        <v>3.15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>
      <c r="A6" s="76" t="s">
        <v>209</v>
      </c>
      <c r="B6" s="2"/>
      <c r="C6" s="2"/>
      <c r="D6" s="2"/>
      <c r="E6" s="2"/>
      <c r="F6" s="2"/>
      <c r="G6" s="2"/>
      <c r="H6" s="39"/>
      <c r="I6" s="28" t="s">
        <v>210</v>
      </c>
      <c r="J6" s="29"/>
      <c r="K6" s="30"/>
      <c r="L6" s="4">
        <v>5.36</v>
      </c>
      <c r="M6" s="2"/>
      <c r="N6" s="28" t="s">
        <v>207</v>
      </c>
      <c r="O6" s="29"/>
      <c r="P6" s="30"/>
      <c r="Q6" s="6" t="str">
        <f>L5</f>
        <v>8.23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>
      <c r="A7" s="39" t="s">
        <v>211</v>
      </c>
      <c r="B7" s="2"/>
      <c r="C7" s="2"/>
      <c r="D7" s="2"/>
      <c r="E7" s="2"/>
      <c r="F7" s="2"/>
      <c r="G7" s="2"/>
      <c r="H7" s="2"/>
      <c r="I7" s="82"/>
      <c r="J7" s="29"/>
      <c r="K7" s="30"/>
      <c r="L7" s="24"/>
      <c r="M7" s="2"/>
      <c r="N7" s="82"/>
      <c r="O7" s="29"/>
      <c r="P7" s="30"/>
      <c r="Q7" s="24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>
      <c r="A8" s="39" t="s">
        <v>212</v>
      </c>
      <c r="B8" s="2"/>
      <c r="C8" s="2"/>
      <c r="D8" s="2"/>
      <c r="E8" s="2"/>
      <c r="F8" s="2"/>
      <c r="G8" s="2"/>
      <c r="H8" s="39"/>
      <c r="I8" s="28" t="s">
        <v>213</v>
      </c>
      <c r="J8" s="29"/>
      <c r="K8" s="30"/>
      <c r="L8" s="5" t="str">
        <f>(L9/L14)+(L10/L14)</f>
        <v>3.150017593</v>
      </c>
      <c r="M8" s="2"/>
      <c r="N8" s="28" t="s">
        <v>214</v>
      </c>
      <c r="O8" s="29"/>
      <c r="P8" s="30"/>
      <c r="Q8" s="5" t="str">
        <f>L10/L14</f>
        <v>0.00001759259259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>
      <c r="A9" s="2"/>
      <c r="B9" s="2"/>
      <c r="C9" s="2"/>
      <c r="D9" s="2"/>
      <c r="E9" s="2"/>
      <c r="F9" s="2"/>
      <c r="G9" s="2"/>
      <c r="H9" s="39"/>
      <c r="I9" s="4" t="s">
        <v>215</v>
      </c>
      <c r="J9" s="24"/>
      <c r="K9" s="24"/>
      <c r="L9" s="4">
        <v>340200.0</v>
      </c>
      <c r="M9" s="2"/>
      <c r="N9" s="28" t="s">
        <v>216</v>
      </c>
      <c r="O9" s="29"/>
      <c r="P9" s="30"/>
      <c r="Q9" s="6" t="str">
        <f>L6</f>
        <v>5.36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>
      <c r="A10" s="39" t="s">
        <v>217</v>
      </c>
      <c r="B10" s="2"/>
      <c r="C10" s="2"/>
      <c r="D10" s="2"/>
      <c r="E10" s="2"/>
      <c r="F10" s="2"/>
      <c r="G10" s="2"/>
      <c r="H10" s="39"/>
      <c r="I10" s="28" t="s">
        <v>218</v>
      </c>
      <c r="J10" s="29"/>
      <c r="K10" s="30"/>
      <c r="L10" s="4">
        <v>1.9</v>
      </c>
      <c r="M10" s="2"/>
      <c r="N10" s="28"/>
      <c r="O10" s="29"/>
      <c r="P10" s="30"/>
      <c r="Q10" s="4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>
      <c r="A11" s="4">
        <v>30.0</v>
      </c>
      <c r="B11" s="58" t="s">
        <v>219</v>
      </c>
      <c r="C11" s="4"/>
      <c r="D11" s="5" t="str">
        <f>A11</f>
        <v>30</v>
      </c>
      <c r="E11" s="58" t="s">
        <v>204</v>
      </c>
      <c r="F11" s="5" t="str">
        <f>ROUND(A11+(C11*D11), G2)</f>
        <v>30</v>
      </c>
      <c r="G11" s="2"/>
      <c r="H11" s="2"/>
      <c r="I11" s="82"/>
      <c r="J11" s="29"/>
      <c r="K11" s="30"/>
      <c r="L11" s="24"/>
      <c r="M11" s="2"/>
      <c r="N11" s="28" t="s">
        <v>220</v>
      </c>
      <c r="O11" s="29"/>
      <c r="P11" s="30"/>
      <c r="Q11" s="5" t="str">
        <f>Q3+Q4+Q5+Q6</f>
        <v>35.07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>
      <c r="A12" s="2"/>
      <c r="B12" s="2"/>
      <c r="C12" s="2"/>
      <c r="D12" s="2"/>
      <c r="E12" s="2"/>
      <c r="F12" s="2"/>
      <c r="G12" s="2"/>
      <c r="H12" s="39"/>
      <c r="I12" s="28" t="s">
        <v>16</v>
      </c>
      <c r="J12" s="29"/>
      <c r="K12" s="30"/>
      <c r="L12" s="5" t="str">
        <f>L2+L8</f>
        <v>40.43001759</v>
      </c>
      <c r="M12" s="2"/>
      <c r="N12" s="28" t="s">
        <v>221</v>
      </c>
      <c r="O12" s="29"/>
      <c r="P12" s="29"/>
      <c r="Q12" s="5" t="str">
        <f>Q8+Q9</f>
        <v>5.360017593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>
      <c r="A13" s="76" t="s">
        <v>222</v>
      </c>
      <c r="B13" s="2"/>
      <c r="C13" s="2"/>
      <c r="D13" s="2"/>
      <c r="E13" s="2"/>
      <c r="F13" s="2"/>
      <c r="G13" s="2"/>
      <c r="H13" s="2"/>
      <c r="I13" s="82"/>
      <c r="J13" s="29"/>
      <c r="K13" s="30"/>
      <c r="L13" s="24"/>
      <c r="M13" s="2"/>
      <c r="N13" s="82"/>
      <c r="O13" s="29"/>
      <c r="P13" s="29"/>
      <c r="Q13" s="24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>
      <c r="A14" s="39" t="s">
        <v>223</v>
      </c>
      <c r="B14" s="2"/>
      <c r="C14" s="2"/>
      <c r="D14" s="2"/>
      <c r="E14" s="2"/>
      <c r="F14" s="2"/>
      <c r="G14" s="2"/>
      <c r="H14" s="39"/>
      <c r="I14" s="28" t="s">
        <v>224</v>
      </c>
      <c r="J14" s="29"/>
      <c r="K14" s="30"/>
      <c r="L14" s="4">
        <v>108000.0</v>
      </c>
      <c r="M14" s="2"/>
      <c r="N14" s="28" t="s">
        <v>224</v>
      </c>
      <c r="O14" s="29"/>
      <c r="P14" s="29"/>
      <c r="Q14" s="6" t="str">
        <f t="shared" ref="Q14:Q18" si="2">L14</f>
        <v>108000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>
      <c r="A15" s="4"/>
      <c r="B15" s="58" t="s">
        <v>219</v>
      </c>
      <c r="C15" s="4"/>
      <c r="D15" s="58" t="s">
        <v>225</v>
      </c>
      <c r="E15" s="4"/>
      <c r="F15" s="58" t="s">
        <v>204</v>
      </c>
      <c r="G15" s="5" t="str">
        <f>ROUND((A15+C15)/E15, G3)</f>
        <v>#DIV/0!</v>
      </c>
      <c r="H15" s="39"/>
      <c r="I15" s="28" t="s">
        <v>226</v>
      </c>
      <c r="J15" s="29"/>
      <c r="K15" s="30"/>
      <c r="L15" s="4">
        <v>1.0</v>
      </c>
      <c r="M15" s="2"/>
      <c r="N15" s="28" t="s">
        <v>226</v>
      </c>
      <c r="O15" s="29"/>
      <c r="P15" s="29"/>
      <c r="Q15" s="6" t="str">
        <f t="shared" si="2"/>
        <v>1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>
      <c r="A16" s="2"/>
      <c r="B16" s="2"/>
      <c r="C16" s="2"/>
      <c r="D16" s="2"/>
      <c r="E16" s="2"/>
      <c r="F16" s="2"/>
      <c r="G16" s="2"/>
      <c r="H16" s="39"/>
      <c r="I16" s="28" t="s">
        <v>227</v>
      </c>
      <c r="J16" s="29"/>
      <c r="K16" s="30"/>
      <c r="L16" s="4">
        <v>1070000.0</v>
      </c>
      <c r="M16" s="2"/>
      <c r="N16" s="28" t="s">
        <v>228</v>
      </c>
      <c r="O16" s="29"/>
      <c r="P16" s="29"/>
      <c r="Q16" s="6" t="str">
        <f t="shared" si="2"/>
        <v>1070000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>
      <c r="A17" s="39" t="s">
        <v>229</v>
      </c>
      <c r="B17" s="2"/>
      <c r="C17" s="2"/>
      <c r="D17" s="2"/>
      <c r="E17" s="2"/>
      <c r="F17" s="2"/>
      <c r="G17" s="2"/>
      <c r="H17" s="39"/>
      <c r="I17" s="28" t="s">
        <v>230</v>
      </c>
      <c r="J17" s="29"/>
      <c r="K17" s="30"/>
      <c r="L17" s="5" t="str">
        <f>L16*L15</f>
        <v>1070000</v>
      </c>
      <c r="M17" s="2"/>
      <c r="N17" s="28" t="s">
        <v>230</v>
      </c>
      <c r="O17" s="29"/>
      <c r="P17" s="29"/>
      <c r="Q17" s="5" t="str">
        <f t="shared" si="2"/>
        <v>1070000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>
      <c r="A18" s="4">
        <v>30.0</v>
      </c>
      <c r="B18" s="2"/>
      <c r="C18" s="4">
        <v>0.1111</v>
      </c>
      <c r="D18" s="5" t="str">
        <f>A18</f>
        <v>30</v>
      </c>
      <c r="E18" s="2"/>
      <c r="F18" s="5" t="str">
        <f>ROUND(A18+(C18*D18), G2)</f>
        <v>33.33</v>
      </c>
      <c r="G18" s="2"/>
      <c r="H18" s="39"/>
      <c r="I18" s="28" t="s">
        <v>231</v>
      </c>
      <c r="J18" s="29"/>
      <c r="K18" s="30"/>
      <c r="L18" s="5" t="str">
        <f>L17/L14</f>
        <v>9.907407407</v>
      </c>
      <c r="M18" s="2"/>
      <c r="N18" s="28" t="s">
        <v>231</v>
      </c>
      <c r="O18" s="29"/>
      <c r="P18" s="29"/>
      <c r="Q18" s="5" t="str">
        <f t="shared" si="2"/>
        <v>9.907407407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>
      <c r="A19" s="2"/>
      <c r="B19" s="2"/>
      <c r="C19" s="2"/>
      <c r="D19" s="2"/>
      <c r="E19" s="2"/>
      <c r="F19" s="2"/>
      <c r="G19" s="2"/>
      <c r="H19" s="39"/>
      <c r="I19" s="28" t="s">
        <v>232</v>
      </c>
      <c r="J19" s="29"/>
      <c r="K19" s="30"/>
      <c r="L19" s="9" t="str">
        <f>L12+L18</f>
        <v>50.337425</v>
      </c>
      <c r="M19" s="2"/>
      <c r="N19" s="28" t="s">
        <v>232</v>
      </c>
      <c r="O19" s="29"/>
      <c r="P19" s="29"/>
      <c r="Q19" s="55" t="str">
        <f>ROUND(Q11+(Q20*Q11), G2)</f>
        <v>50.34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>
      <c r="A20" s="2"/>
      <c r="B20" s="2"/>
      <c r="C20" s="2"/>
      <c r="D20" s="2"/>
      <c r="E20" s="2"/>
      <c r="F20" s="2"/>
      <c r="G20" s="2"/>
      <c r="H20" s="39"/>
      <c r="I20" s="28" t="s">
        <v>233</v>
      </c>
      <c r="J20" s="29"/>
      <c r="K20" s="30"/>
      <c r="L20" s="9" t="str">
        <f>ROUND(L18/L12, G3)</f>
        <v>0.2451</v>
      </c>
      <c r="M20" s="2"/>
      <c r="N20" s="28" t="s">
        <v>233</v>
      </c>
      <c r="O20" s="29"/>
      <c r="P20" s="30"/>
      <c r="Q20" s="9" t="str">
        <f>ROUND((Q18+Q12)/Q11, G3)</f>
        <v>0.4353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>
      <c r="A21" s="76" t="s">
        <v>234</v>
      </c>
      <c r="B21" s="2"/>
      <c r="C21" s="2"/>
      <c r="D21" s="2"/>
      <c r="E21" s="2"/>
      <c r="F21" s="2"/>
      <c r="G21" s="2"/>
      <c r="H21" s="39"/>
      <c r="I21" s="39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>
      <c r="A22" s="39" t="s">
        <v>235</v>
      </c>
      <c r="B22" s="2"/>
      <c r="C22" s="2"/>
      <c r="D22" s="2"/>
      <c r="E22" s="2"/>
      <c r="F22" s="2"/>
      <c r="G22" s="2"/>
      <c r="H22" s="39"/>
      <c r="I22" s="39"/>
      <c r="J22" s="39"/>
      <c r="K22" s="39"/>
      <c r="L22" s="2"/>
      <c r="M22" s="2"/>
      <c r="N22" s="39" t="s">
        <v>236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>
      <c r="A23" s="4">
        <v>13.0</v>
      </c>
      <c r="B23" s="4" t="str">
        <f>Q25</f>
        <v>3.15</v>
      </c>
      <c r="C23" s="4" t="str">
        <f>Q26</f>
        <v>0.00001759259259</v>
      </c>
      <c r="D23" s="58" t="s">
        <v>225</v>
      </c>
      <c r="E23" s="4" t="str">
        <f>Q24</f>
        <v>37.28</v>
      </c>
      <c r="F23" s="58" t="s">
        <v>204</v>
      </c>
      <c r="G23" s="5" t="str">
        <f>ROUND((A23+B23+C23)/E23, G3)</f>
        <v>0.4332</v>
      </c>
      <c r="H23" s="39"/>
      <c r="I23" s="39"/>
      <c r="J23" s="39"/>
      <c r="K23" s="39"/>
      <c r="L23" s="39"/>
      <c r="M23" s="2"/>
      <c r="N23" s="82"/>
      <c r="O23" s="29"/>
      <c r="P23" s="30"/>
      <c r="Q23" s="3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>
      <c r="A24" s="2"/>
      <c r="B24" s="2"/>
      <c r="C24" s="2"/>
      <c r="D24" s="2"/>
      <c r="E24" s="2"/>
      <c r="F24" s="2"/>
      <c r="G24" s="2"/>
      <c r="H24" s="39"/>
      <c r="I24" s="39"/>
      <c r="J24" s="39"/>
      <c r="K24" s="39"/>
      <c r="L24" s="39"/>
      <c r="M24" s="2"/>
      <c r="N24" s="28" t="s">
        <v>237</v>
      </c>
      <c r="O24" s="29"/>
      <c r="P24" s="30"/>
      <c r="Q24" s="5" t="str">
        <f>L2</f>
        <v>37.28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>
      <c r="A25" s="39" t="s">
        <v>238</v>
      </c>
      <c r="B25" s="2"/>
      <c r="C25" s="2"/>
      <c r="D25" s="2"/>
      <c r="E25" s="2"/>
      <c r="F25" s="2"/>
      <c r="G25" s="2"/>
      <c r="H25" s="39"/>
      <c r="I25" s="39"/>
      <c r="J25" s="39"/>
      <c r="K25" s="39"/>
      <c r="L25" s="39"/>
      <c r="M25" s="2"/>
      <c r="N25" s="4" t="s">
        <v>239</v>
      </c>
      <c r="O25" s="24"/>
      <c r="P25" s="24"/>
      <c r="Q25" s="5" t="str">
        <f>Q5</f>
        <v>3.15</v>
      </c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>
      <c r="A26" s="4" t="str">
        <f>Q24</f>
        <v>37.28</v>
      </c>
      <c r="B26" s="58" t="s">
        <v>219</v>
      </c>
      <c r="C26" s="4" t="str">
        <f>G23</f>
        <v>0.4332</v>
      </c>
      <c r="D26" s="6" t="str">
        <f>A26</f>
        <v>37.28</v>
      </c>
      <c r="E26" s="58" t="s">
        <v>204</v>
      </c>
      <c r="F26" s="5" t="str">
        <f>ROUND(A26+(C26*D26), G2)</f>
        <v>53.43</v>
      </c>
      <c r="G26" s="2"/>
      <c r="H26" s="39"/>
      <c r="I26" s="39"/>
      <c r="J26" s="39"/>
      <c r="K26" s="39"/>
      <c r="L26" s="39"/>
      <c r="M26" s="2"/>
      <c r="N26" s="28" t="s">
        <v>240</v>
      </c>
      <c r="O26" s="29"/>
      <c r="P26" s="30"/>
      <c r="Q26" s="5" t="str">
        <f>Q8</f>
        <v>0.00001759259259</v>
      </c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4" t="s">
        <v>231</v>
      </c>
      <c r="O27" s="24"/>
      <c r="P27" s="24"/>
      <c r="Q27" s="48">
        <v>13.0</v>
      </c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>
      <c r="A28" s="2"/>
      <c r="B28" s="2"/>
      <c r="C28" s="2"/>
      <c r="D28" s="2"/>
      <c r="E28" s="2"/>
      <c r="F28" s="2"/>
      <c r="G28" s="2"/>
      <c r="H28" s="39"/>
      <c r="I28" s="39"/>
      <c r="J28" s="39"/>
      <c r="K28" s="39"/>
      <c r="L28" s="2"/>
      <c r="M28" s="2"/>
      <c r="N28" s="28" t="s">
        <v>241</v>
      </c>
      <c r="O28" s="29"/>
      <c r="P28" s="30"/>
      <c r="Q28" s="5" t="str">
        <f>ROUND(Q24+(Q29*Q24), G2)</f>
        <v>53.43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>
      <c r="A29" s="2"/>
      <c r="B29" s="2"/>
      <c r="C29" s="2"/>
      <c r="D29" s="2"/>
      <c r="E29" s="2"/>
      <c r="F29" s="2"/>
      <c r="G29" s="2"/>
      <c r="H29" s="39"/>
      <c r="I29" s="39"/>
      <c r="J29" s="2"/>
      <c r="K29" s="2"/>
      <c r="L29" s="39"/>
      <c r="M29" s="2"/>
      <c r="N29" s="28" t="s">
        <v>242</v>
      </c>
      <c r="O29" s="29"/>
      <c r="P29" s="30"/>
      <c r="Q29" s="5" t="str">
        <f>ROUND((Q27+Q26+Q25)/Q24, G3)</f>
        <v>0.4332</v>
      </c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>
      <c r="A30" s="2"/>
      <c r="B30" s="2"/>
      <c r="C30" s="2"/>
      <c r="D30" s="2"/>
      <c r="E30" s="2"/>
      <c r="F30" s="2"/>
      <c r="G30" s="2"/>
      <c r="H30" s="39"/>
      <c r="I30" s="39"/>
      <c r="J30" s="39"/>
      <c r="K30" s="39"/>
      <c r="L30" s="39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>
      <c r="A32" s="39" t="s">
        <v>243</v>
      </c>
      <c r="B32" s="2"/>
      <c r="C32" s="2"/>
      <c r="D32" s="2"/>
      <c r="E32" s="2"/>
      <c r="F32" s="2"/>
      <c r="G32" s="2"/>
      <c r="H32" s="39"/>
      <c r="I32" s="39"/>
      <c r="J32" s="39" t="s">
        <v>244</v>
      </c>
      <c r="K32" s="39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>
      <c r="A34" s="39" t="s">
        <v>245</v>
      </c>
      <c r="D34" s="69" t="str">
        <f>Q19*L14</f>
        <v>5436720</v>
      </c>
      <c r="E34" s="2"/>
      <c r="F34" s="2"/>
      <c r="G34" s="2"/>
      <c r="H34" s="39"/>
      <c r="I34" s="39"/>
      <c r="J34" s="39" t="s">
        <v>245</v>
      </c>
      <c r="K34" s="39"/>
      <c r="L34" s="39"/>
      <c r="M34" s="2"/>
      <c r="N34" s="68"/>
      <c r="O34" s="69" t="str">
        <f>Q28*L14</f>
        <v>5770440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>
      <c r="A35" s="39" t="s">
        <v>246</v>
      </c>
      <c r="D35" s="71" t="str">
        <f>L14*Q11</f>
        <v>3787560</v>
      </c>
      <c r="E35" s="2"/>
      <c r="F35" s="2"/>
      <c r="G35" s="2"/>
      <c r="H35" s="39"/>
      <c r="I35" s="39"/>
      <c r="J35" s="39" t="s">
        <v>247</v>
      </c>
      <c r="K35" s="39"/>
      <c r="L35" s="39"/>
      <c r="M35" s="2"/>
      <c r="N35" s="68"/>
      <c r="O35" s="71" t="str">
        <f>Q24*L14</f>
        <v>4026240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>
      <c r="A36" s="39" t="s">
        <v>248</v>
      </c>
      <c r="D36" s="69" t="str">
        <f>D34-D35</f>
        <v>1649160</v>
      </c>
      <c r="E36" s="2"/>
      <c r="F36" s="2"/>
      <c r="G36" s="2"/>
      <c r="H36" s="39"/>
      <c r="I36" s="39"/>
      <c r="J36" s="39" t="s">
        <v>65</v>
      </c>
      <c r="K36" s="39"/>
      <c r="L36" s="39"/>
      <c r="M36" s="2"/>
      <c r="N36" s="68"/>
      <c r="O36" s="69" t="str">
        <f>O34-O35</f>
        <v>1744200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>
      <c r="A37" s="39" t="s">
        <v>249</v>
      </c>
      <c r="D37" s="71" t="str">
        <f>L14*(Q8+Q9)</f>
        <v>578881.9</v>
      </c>
      <c r="E37" s="2"/>
      <c r="F37" s="2"/>
      <c r="G37" s="2"/>
      <c r="H37" s="39"/>
      <c r="I37" s="39"/>
      <c r="J37" s="39" t="s">
        <v>250</v>
      </c>
      <c r="K37" s="39"/>
      <c r="L37" s="2"/>
      <c r="M37" s="2"/>
      <c r="N37" s="68"/>
      <c r="O37" s="68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>
      <c r="A38" s="39" t="s">
        <v>6</v>
      </c>
      <c r="D38" s="69" t="str">
        <f>D36-D37</f>
        <v>1070278.1</v>
      </c>
      <c r="E38" s="2"/>
      <c r="F38" s="2"/>
      <c r="G38" s="2"/>
      <c r="H38" s="39"/>
      <c r="I38" s="39"/>
      <c r="J38" s="39" t="s">
        <v>251</v>
      </c>
      <c r="K38" s="39"/>
      <c r="L38" s="2"/>
      <c r="M38" s="2"/>
      <c r="N38" s="69" t="str">
        <f>Q25*L14</f>
        <v>340200</v>
      </c>
      <c r="O38" s="6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>
      <c r="A39" s="2"/>
      <c r="B39" s="2"/>
      <c r="C39" s="2"/>
      <c r="D39" s="2"/>
      <c r="E39" s="2"/>
      <c r="F39" s="2"/>
      <c r="G39" s="2"/>
      <c r="H39" s="39"/>
      <c r="I39" s="39"/>
      <c r="J39" s="39" t="s">
        <v>252</v>
      </c>
      <c r="K39" s="39"/>
      <c r="L39" s="2"/>
      <c r="M39" s="2"/>
      <c r="N39" s="69" t="str">
        <f>Q26*L14</f>
        <v>1.9</v>
      </c>
      <c r="O39" s="69" t="str">
        <f>N38+N39</f>
        <v>340201.9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>
      <c r="A40" s="39" t="s">
        <v>253</v>
      </c>
      <c r="B40" s="2"/>
      <c r="C40" s="2"/>
      <c r="D40" s="2"/>
      <c r="E40" s="2"/>
      <c r="F40" s="2"/>
      <c r="G40" s="2"/>
      <c r="H40" s="39"/>
      <c r="I40" s="39"/>
      <c r="J40" s="39"/>
      <c r="K40" s="39"/>
      <c r="L40" s="2"/>
      <c r="M40" s="2"/>
      <c r="N40" s="68"/>
      <c r="O40" s="6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>
      <c r="A41" s="39" t="s">
        <v>254</v>
      </c>
      <c r="B41" s="2"/>
      <c r="C41" s="39" t="s">
        <v>255</v>
      </c>
      <c r="D41" s="2"/>
      <c r="E41" s="39" t="s">
        <v>256</v>
      </c>
      <c r="F41" s="2"/>
      <c r="G41" s="2"/>
      <c r="H41" s="39"/>
      <c r="I41" s="39"/>
      <c r="J41" s="39" t="s">
        <v>6</v>
      </c>
      <c r="K41" s="2"/>
      <c r="L41" s="2"/>
      <c r="M41" s="2"/>
      <c r="N41" s="68"/>
      <c r="O41" s="69" t="str">
        <f>O36-O39</f>
        <v>1403998.1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>
      <c r="A42" s="5" t="str">
        <f>D38</f>
        <v>1070278.1</v>
      </c>
      <c r="B42" s="2"/>
      <c r="C42" s="5" t="str">
        <f>L16</f>
        <v>1070000</v>
      </c>
      <c r="D42" s="2"/>
      <c r="E42" s="5" t="str">
        <f>A42/C42</f>
        <v>1.000259907</v>
      </c>
      <c r="F42" s="2"/>
      <c r="G42" s="2"/>
      <c r="H42" s="39"/>
      <c r="I42" s="39"/>
      <c r="J42" s="39"/>
      <c r="K42" s="39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>
      <c r="A43" s="2"/>
      <c r="B43" s="2"/>
      <c r="C43" s="2"/>
      <c r="D43" s="2"/>
      <c r="E43" s="2"/>
      <c r="F43" s="2"/>
      <c r="G43" s="2"/>
      <c r="H43" s="39"/>
      <c r="I43" s="39"/>
      <c r="J43" s="39"/>
      <c r="K43" s="39"/>
      <c r="L43" s="39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>
      <c r="A44" s="39" t="s">
        <v>257</v>
      </c>
      <c r="B44" s="2"/>
      <c r="C44" s="2"/>
      <c r="D44" s="2"/>
      <c r="E44" s="2"/>
      <c r="F44" s="2"/>
      <c r="G44" s="2"/>
      <c r="H44" s="39"/>
      <c r="I44" s="39"/>
      <c r="J44" s="39" t="s">
        <v>254</v>
      </c>
      <c r="K44" s="2"/>
      <c r="L44" s="39" t="s">
        <v>255</v>
      </c>
      <c r="M44" s="2"/>
      <c r="N44" s="2"/>
      <c r="O44" s="39" t="s">
        <v>256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>
      <c r="A45" s="39" t="s">
        <v>258</v>
      </c>
      <c r="B45" s="2"/>
      <c r="C45" s="39" t="s">
        <v>259</v>
      </c>
      <c r="D45" s="2"/>
      <c r="E45" s="39" t="s">
        <v>260</v>
      </c>
      <c r="F45" s="58" t="s">
        <v>204</v>
      </c>
      <c r="G45" s="39" t="s">
        <v>242</v>
      </c>
      <c r="H45" s="39"/>
      <c r="I45" s="39"/>
      <c r="J45" s="5" t="str">
        <f>O41</f>
        <v>1403998.1</v>
      </c>
      <c r="K45" s="2"/>
      <c r="L45" s="5" t="str">
        <f>L16</f>
        <v>1070000</v>
      </c>
      <c r="M45" s="2"/>
      <c r="N45" s="2"/>
      <c r="O45" s="5" t="str">
        <f>J45/L45</f>
        <v>1.312147757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>
      <c r="A46" s="5" t="str">
        <f>D38</f>
        <v>1070278.1</v>
      </c>
      <c r="B46" s="2"/>
      <c r="C46" s="5" t="str">
        <f>D37</f>
        <v>578881.9</v>
      </c>
      <c r="D46" s="2"/>
      <c r="E46" s="5" t="str">
        <f>D35</f>
        <v>3787560</v>
      </c>
      <c r="F46" s="2"/>
      <c r="G46" s="5" t="str">
        <f>(A46+C46)/E46</f>
        <v>0.4354148845</v>
      </c>
      <c r="H46" s="39"/>
      <c r="I46" s="39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39" t="s">
        <v>257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>
      <c r="A48" s="2"/>
      <c r="B48" s="2"/>
      <c r="C48" s="2"/>
      <c r="D48" s="2"/>
      <c r="E48" s="2"/>
      <c r="F48" s="2"/>
      <c r="G48" s="2"/>
      <c r="H48" s="39"/>
      <c r="I48" s="39"/>
      <c r="J48" s="39" t="s">
        <v>258</v>
      </c>
      <c r="K48" s="2"/>
      <c r="L48" s="39" t="s">
        <v>261</v>
      </c>
      <c r="M48" s="2"/>
      <c r="N48" s="2"/>
      <c r="O48" s="39" t="s">
        <v>260</v>
      </c>
      <c r="P48" s="58" t="s">
        <v>204</v>
      </c>
      <c r="Q48" s="39" t="s">
        <v>242</v>
      </c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>
      <c r="A49" s="2"/>
      <c r="B49" s="2"/>
      <c r="C49" s="2"/>
      <c r="D49" s="2"/>
      <c r="E49" s="2"/>
      <c r="F49" s="2"/>
      <c r="G49" s="2"/>
      <c r="H49" s="39"/>
      <c r="I49" s="39"/>
      <c r="J49" s="5" t="str">
        <f>O41</f>
        <v>1403998.1</v>
      </c>
      <c r="K49" s="2"/>
      <c r="L49" s="5" t="str">
        <f>O39</f>
        <v>340201.9</v>
      </c>
      <c r="M49" s="2"/>
      <c r="N49" s="2"/>
      <c r="O49" s="5" t="str">
        <f>Q24*L14</f>
        <v>4026240</v>
      </c>
      <c r="P49" s="2"/>
      <c r="Q49" s="5" t="str">
        <f>(J49+L49)/O49</f>
        <v>0.4332081545</v>
      </c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>
      <c r="A50" s="2"/>
      <c r="B50" s="2"/>
      <c r="C50" s="2"/>
      <c r="D50" s="2"/>
      <c r="E50" s="2"/>
      <c r="F50" s="2"/>
      <c r="G50" s="2"/>
      <c r="H50" s="39"/>
      <c r="I50" s="39"/>
      <c r="J50" s="39"/>
      <c r="K50" s="39"/>
      <c r="L50" s="39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>
      <c r="A52" s="76" t="s">
        <v>262</v>
      </c>
      <c r="B52" s="2"/>
      <c r="C52" s="2"/>
      <c r="D52" s="39" t="s">
        <v>263</v>
      </c>
      <c r="E52" s="2"/>
      <c r="F52" s="2"/>
      <c r="G52" s="2"/>
      <c r="H52" s="39"/>
      <c r="I52" s="39"/>
      <c r="J52" s="39"/>
      <c r="K52" s="39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>
      <c r="A54" s="39" t="s">
        <v>264</v>
      </c>
      <c r="B54" s="2"/>
      <c r="C54" s="2"/>
      <c r="D54" s="2"/>
      <c r="E54" s="2"/>
      <c r="F54" s="2"/>
      <c r="G54" s="2"/>
      <c r="H54" s="39"/>
      <c r="I54" s="39"/>
      <c r="J54" s="39"/>
      <c r="K54" s="39"/>
      <c r="L54" s="39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>
      <c r="A55" s="2"/>
      <c r="B55" s="2"/>
      <c r="C55" s="2"/>
      <c r="D55" s="2"/>
      <c r="E55" s="2"/>
      <c r="F55" s="2"/>
      <c r="G55" s="2"/>
      <c r="H55" s="39"/>
      <c r="I55" s="39"/>
      <c r="J55" s="39"/>
      <c r="K55" s="39"/>
      <c r="L55" s="39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>
      <c r="A56" s="39" t="s">
        <v>265</v>
      </c>
      <c r="B56" s="2"/>
      <c r="C56" s="2"/>
      <c r="D56" s="39" t="s">
        <v>266</v>
      </c>
      <c r="E56" s="2"/>
      <c r="F56" s="39" t="s">
        <v>267</v>
      </c>
      <c r="G56" s="2"/>
      <c r="H56" s="39" t="s">
        <v>204</v>
      </c>
      <c r="I56" s="39" t="s">
        <v>268</v>
      </c>
      <c r="J56" s="39"/>
      <c r="K56" s="39"/>
      <c r="L56" s="39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>
      <c r="A57" s="2"/>
      <c r="B57" s="2"/>
      <c r="C57" s="2"/>
      <c r="D57" s="2"/>
      <c r="E57" s="2"/>
      <c r="F57" s="2"/>
      <c r="G57" s="2"/>
      <c r="H57" s="39"/>
      <c r="I57" s="39"/>
      <c r="J57" s="39"/>
      <c r="K57" s="39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>
      <c r="A58" s="39" t="s">
        <v>269</v>
      </c>
      <c r="B58" s="2"/>
      <c r="C58" s="2"/>
      <c r="D58" s="4"/>
      <c r="E58" s="2"/>
      <c r="F58" s="48"/>
      <c r="G58" s="2"/>
      <c r="H58" s="39"/>
      <c r="I58" s="6" t="str">
        <f t="shared" ref="I58:I66" si="3">D58/F58</f>
        <v>#DIV/0!</v>
      </c>
      <c r="J58" s="39"/>
      <c r="K58" s="39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>
      <c r="A59" s="39" t="s">
        <v>270</v>
      </c>
      <c r="B59" s="2"/>
      <c r="C59" s="2"/>
      <c r="D59" s="4"/>
      <c r="E59" s="2"/>
      <c r="F59" s="5" t="str">
        <f>F58</f>
        <v/>
      </c>
      <c r="G59" s="2"/>
      <c r="H59" s="39"/>
      <c r="I59" s="6" t="str">
        <f t="shared" si="3"/>
        <v>#DIV/0!</v>
      </c>
      <c r="J59" s="39"/>
      <c r="K59" s="39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>
      <c r="A60" s="39" t="s">
        <v>271</v>
      </c>
      <c r="B60" s="2"/>
      <c r="C60" s="2"/>
      <c r="D60" s="4"/>
      <c r="E60" s="2"/>
      <c r="F60" s="5" t="str">
        <f>F58</f>
        <v/>
      </c>
      <c r="G60" s="2"/>
      <c r="H60" s="39"/>
      <c r="I60" s="6" t="str">
        <f t="shared" si="3"/>
        <v>#DIV/0!</v>
      </c>
      <c r="J60" s="39"/>
      <c r="K60" s="39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>
      <c r="A61" s="39" t="s">
        <v>272</v>
      </c>
      <c r="B61" s="2"/>
      <c r="C61" s="2"/>
      <c r="D61" s="4"/>
      <c r="E61" s="2"/>
      <c r="F61" s="5" t="str">
        <f>F58</f>
        <v/>
      </c>
      <c r="G61" s="2"/>
      <c r="H61" s="39"/>
      <c r="I61" s="6" t="str">
        <f t="shared" si="3"/>
        <v>#DIV/0!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>
      <c r="A62" s="39" t="s">
        <v>273</v>
      </c>
      <c r="B62" s="2"/>
      <c r="C62" s="2"/>
      <c r="D62" s="4"/>
      <c r="E62" s="2"/>
      <c r="F62" s="5" t="str">
        <f>F58</f>
        <v/>
      </c>
      <c r="G62" s="2"/>
      <c r="H62" s="39"/>
      <c r="I62" s="6" t="str">
        <f t="shared" si="3"/>
        <v>#DIV/0!</v>
      </c>
      <c r="J62" s="39"/>
      <c r="K62" s="39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>
      <c r="A63" s="39" t="s">
        <v>274</v>
      </c>
      <c r="B63" s="2"/>
      <c r="C63" s="2"/>
      <c r="D63" s="4"/>
      <c r="E63" s="2"/>
      <c r="F63" s="5" t="str">
        <f>F58</f>
        <v/>
      </c>
      <c r="G63" s="2"/>
      <c r="H63" s="39"/>
      <c r="I63" s="6" t="str">
        <f t="shared" si="3"/>
        <v>#DIV/0!</v>
      </c>
      <c r="J63" s="39"/>
      <c r="K63" s="39"/>
      <c r="L63" s="39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>
      <c r="A64" s="39" t="s">
        <v>275</v>
      </c>
      <c r="B64" s="2"/>
      <c r="C64" s="2"/>
      <c r="D64" s="4"/>
      <c r="E64" s="2"/>
      <c r="F64" s="5" t="str">
        <f>F58</f>
        <v/>
      </c>
      <c r="G64" s="2"/>
      <c r="H64" s="39"/>
      <c r="I64" s="6" t="str">
        <f t="shared" si="3"/>
        <v>#DIV/0!</v>
      </c>
      <c r="J64" s="39"/>
      <c r="K64" s="39"/>
      <c r="L64" s="39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>
      <c r="A65" s="39" t="s">
        <v>276</v>
      </c>
      <c r="B65" s="2"/>
      <c r="C65" s="2"/>
      <c r="D65" s="4"/>
      <c r="E65" s="2"/>
      <c r="F65" s="5" t="str">
        <f>F58</f>
        <v/>
      </c>
      <c r="G65" s="2"/>
      <c r="H65" s="39"/>
      <c r="I65" s="6" t="str">
        <f t="shared" si="3"/>
        <v>#DIV/0!</v>
      </c>
      <c r="J65" s="39"/>
      <c r="K65" s="39"/>
      <c r="L65" s="39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>
      <c r="A66" s="39" t="s">
        <v>37</v>
      </c>
      <c r="B66" s="2"/>
      <c r="C66" s="2"/>
      <c r="D66" s="5" t="str">
        <f>D58+D59+D60+D61+D62+D63+D64+D65</f>
        <v>0</v>
      </c>
      <c r="E66" s="2"/>
      <c r="F66" s="5" t="str">
        <f>F58</f>
        <v/>
      </c>
      <c r="G66" s="2"/>
      <c r="H66" s="39"/>
      <c r="I66" s="6" t="str">
        <f t="shared" si="3"/>
        <v>#DIV/0!</v>
      </c>
      <c r="J66" s="39"/>
      <c r="K66" s="39"/>
      <c r="L66" s="39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>
      <c r="A67" s="39" t="s">
        <v>277</v>
      </c>
      <c r="B67" s="2"/>
      <c r="C67" s="2"/>
      <c r="D67" s="2"/>
      <c r="E67" s="2"/>
      <c r="F67" s="2"/>
      <c r="G67" s="2"/>
      <c r="H67" s="2"/>
      <c r="I67" s="4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>
      <c r="A68" s="2"/>
      <c r="B68" s="2"/>
      <c r="C68" s="2"/>
      <c r="D68" s="2"/>
      <c r="E68" s="2"/>
      <c r="F68" s="2"/>
      <c r="G68" s="2"/>
      <c r="H68" s="39"/>
      <c r="I68" s="39"/>
      <c r="J68" s="39"/>
      <c r="K68" s="39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>
      <c r="A69" s="39" t="s">
        <v>278</v>
      </c>
      <c r="B69" s="2"/>
      <c r="C69" s="2"/>
      <c r="D69" s="2"/>
      <c r="E69" s="2"/>
      <c r="F69" s="2"/>
      <c r="G69" s="2"/>
      <c r="H69" s="39"/>
      <c r="I69" s="55" t="str">
        <f>I66+I67</f>
        <v>#DIV/0!</v>
      </c>
      <c r="J69" s="2"/>
      <c r="K69" s="2"/>
      <c r="L69" s="39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>
      <c r="A70" s="2"/>
      <c r="B70" s="2"/>
      <c r="C70" s="2"/>
      <c r="D70" s="2"/>
      <c r="E70" s="2"/>
      <c r="F70" s="2"/>
      <c r="G70" s="2"/>
      <c r="H70" s="39"/>
      <c r="I70" s="39"/>
      <c r="J70" s="39"/>
      <c r="K70" s="39"/>
      <c r="L70" s="39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>
      <c r="A72" s="39" t="s">
        <v>279</v>
      </c>
      <c r="B72" s="2"/>
      <c r="C72" s="2"/>
      <c r="D72" s="2"/>
      <c r="E72" s="2"/>
      <c r="F72" s="2"/>
      <c r="G72" s="2"/>
      <c r="H72" s="39"/>
      <c r="I72" s="39"/>
      <c r="J72" s="39"/>
      <c r="K72" s="3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>
      <c r="A74" s="39" t="s">
        <v>265</v>
      </c>
      <c r="B74" s="2"/>
      <c r="C74" s="2"/>
      <c r="D74" s="39" t="s">
        <v>280</v>
      </c>
      <c r="E74" s="2"/>
      <c r="F74" s="39" t="s">
        <v>281</v>
      </c>
      <c r="G74" s="2"/>
      <c r="H74" s="39" t="s">
        <v>204</v>
      </c>
      <c r="I74" s="39" t="s">
        <v>282</v>
      </c>
      <c r="J74" s="39"/>
      <c r="K74" s="39"/>
      <c r="L74" s="39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>
      <c r="A75" s="39" t="s">
        <v>269</v>
      </c>
      <c r="B75" s="2"/>
      <c r="C75" s="2"/>
      <c r="D75" s="4"/>
      <c r="E75" s="2"/>
      <c r="F75" s="4"/>
      <c r="G75" s="2"/>
      <c r="H75" s="2"/>
      <c r="I75" s="6" t="str">
        <f>ROUND(D75/F75, G3)</f>
        <v>#DIV/0!</v>
      </c>
      <c r="J75" s="2"/>
      <c r="K75" s="39"/>
      <c r="L75" s="39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>
      <c r="A76" s="39" t="s">
        <v>270</v>
      </c>
      <c r="B76" s="2"/>
      <c r="C76" s="2"/>
      <c r="D76" s="4"/>
      <c r="E76" s="2"/>
      <c r="F76" s="5" t="str">
        <f>F75</f>
        <v/>
      </c>
      <c r="G76" s="2"/>
      <c r="H76" s="39"/>
      <c r="I76" s="6" t="str">
        <f>ROUND(D76/F76, G3)</f>
        <v>#DIV/0!</v>
      </c>
      <c r="J76" s="39"/>
      <c r="K76" s="39"/>
      <c r="L76" s="39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>
      <c r="A77" s="39" t="s">
        <v>271</v>
      </c>
      <c r="B77" s="2"/>
      <c r="C77" s="2"/>
      <c r="D77" s="24"/>
      <c r="E77" s="2"/>
      <c r="F77" s="5" t="str">
        <f>F75</f>
        <v/>
      </c>
      <c r="G77" s="2"/>
      <c r="H77" s="39"/>
      <c r="I77" s="6" t="str">
        <f>ROUND(D77/F77, G3)</f>
        <v>#DIV/0!</v>
      </c>
      <c r="J77" s="39"/>
      <c r="K77" s="39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>
      <c r="A78" s="39" t="s">
        <v>272</v>
      </c>
      <c r="B78" s="2"/>
      <c r="C78" s="2"/>
      <c r="D78" s="4"/>
      <c r="E78" s="2"/>
      <c r="F78" s="5" t="str">
        <f>F75</f>
        <v/>
      </c>
      <c r="G78" s="2"/>
      <c r="H78" s="39"/>
      <c r="I78" s="6" t="str">
        <f>ROUND(D78/F78, G3)</f>
        <v>#DIV/0!</v>
      </c>
      <c r="J78" s="39"/>
      <c r="K78" s="39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>
      <c r="A79" s="39" t="s">
        <v>273</v>
      </c>
      <c r="B79" s="2"/>
      <c r="C79" s="2"/>
      <c r="D79" s="24"/>
      <c r="E79" s="2"/>
      <c r="F79" s="5" t="str">
        <f>F78</f>
        <v/>
      </c>
      <c r="G79" s="2"/>
      <c r="H79" s="39"/>
      <c r="I79" s="6" t="str">
        <f>ROUND(D79/F79, G3)</f>
        <v>#DIV/0!</v>
      </c>
      <c r="J79" s="39"/>
      <c r="K79" s="39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>
      <c r="A80" s="39" t="s">
        <v>274</v>
      </c>
      <c r="B80" s="2"/>
      <c r="C80" s="2"/>
      <c r="D80" s="24"/>
      <c r="E80" s="2"/>
      <c r="F80" s="5" t="str">
        <f>F78</f>
        <v/>
      </c>
      <c r="G80" s="2"/>
      <c r="H80" s="39"/>
      <c r="I80" s="6" t="str">
        <f>ROUND(D80/F80, G3)</f>
        <v>#DIV/0!</v>
      </c>
      <c r="J80" s="39"/>
      <c r="K80" s="39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>
      <c r="A81" s="39" t="s">
        <v>275</v>
      </c>
      <c r="B81" s="2"/>
      <c r="C81" s="2"/>
      <c r="D81" s="24"/>
      <c r="E81" s="2"/>
      <c r="F81" s="5" t="str">
        <f>F78</f>
        <v/>
      </c>
      <c r="G81" s="2"/>
      <c r="H81" s="39"/>
      <c r="I81" s="6" t="str">
        <f>ROUND(D81/F81, G3)</f>
        <v>#DIV/0!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>
      <c r="A82" s="39" t="s">
        <v>276</v>
      </c>
      <c r="B82" s="2"/>
      <c r="C82" s="2"/>
      <c r="D82" s="24"/>
      <c r="E82" s="2"/>
      <c r="F82" s="5" t="str">
        <f>F81</f>
        <v/>
      </c>
      <c r="G82" s="2"/>
      <c r="H82" s="39"/>
      <c r="I82" s="6" t="str">
        <f>ROUND(D82/F82, G3)</f>
        <v>#DIV/0!</v>
      </c>
      <c r="J82" s="39"/>
      <c r="K82" s="39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>
      <c r="A83" s="39" t="s">
        <v>37</v>
      </c>
      <c r="B83" s="2"/>
      <c r="C83" s="2"/>
      <c r="D83" s="5" t="str">
        <f>D75+D76+D77+D78+D79+D80+D81+D82</f>
        <v>0</v>
      </c>
      <c r="E83" s="2"/>
      <c r="F83" s="5" t="str">
        <f>F81</f>
        <v/>
      </c>
      <c r="G83" s="2"/>
      <c r="H83" s="39"/>
      <c r="I83" s="6" t="str">
        <f>ROUND(D83/F83, G3)</f>
        <v>#DIV/0!</v>
      </c>
      <c r="J83" s="39"/>
      <c r="K83" s="39"/>
      <c r="L83" s="39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>
      <c r="A84" s="39" t="s">
        <v>283</v>
      </c>
      <c r="B84" s="2"/>
      <c r="C84" s="2"/>
      <c r="D84" s="2"/>
      <c r="E84" s="2"/>
      <c r="F84" s="2"/>
      <c r="G84" s="2"/>
      <c r="H84" s="39"/>
      <c r="I84" s="48"/>
      <c r="J84" s="39"/>
      <c r="K84" s="39"/>
      <c r="L84" s="39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>
      <c r="A85" s="2"/>
      <c r="B85" s="2"/>
      <c r="C85" s="2"/>
      <c r="D85" s="2"/>
      <c r="E85" s="2"/>
      <c r="F85" s="2"/>
      <c r="G85" s="2"/>
      <c r="H85" s="39"/>
      <c r="I85" s="39"/>
      <c r="J85" s="39"/>
      <c r="K85" s="39"/>
      <c r="L85" s="39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>
      <c r="A86" s="39" t="s">
        <v>284</v>
      </c>
      <c r="B86" s="2"/>
      <c r="C86" s="2"/>
      <c r="D86" s="2"/>
      <c r="E86" s="2"/>
      <c r="F86" s="2"/>
      <c r="G86" s="2"/>
      <c r="H86" s="39"/>
      <c r="I86" s="55" t="str">
        <f>I83+I84</f>
        <v>#DIV/0!</v>
      </c>
      <c r="J86" s="39"/>
      <c r="K86" s="39"/>
      <c r="L86" s="39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>
      <c r="A88" s="39" t="s">
        <v>285</v>
      </c>
      <c r="B88" s="2"/>
      <c r="C88" s="2"/>
      <c r="D88" s="2"/>
      <c r="E88" s="2"/>
      <c r="F88" s="2"/>
      <c r="G88" s="2"/>
      <c r="H88" s="39"/>
      <c r="I88" s="39"/>
      <c r="J88" s="39"/>
      <c r="K88" s="39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>
      <c r="A89" s="39" t="s">
        <v>286</v>
      </c>
      <c r="B89" s="2"/>
      <c r="C89" s="2"/>
      <c r="D89" s="2"/>
      <c r="E89" s="4"/>
      <c r="F89" s="2"/>
      <c r="G89" s="2"/>
      <c r="H89" s="39"/>
      <c r="I89" s="39"/>
      <c r="J89" s="2"/>
      <c r="K89" s="2"/>
      <c r="L89" s="39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>
      <c r="A90" s="39" t="s">
        <v>287</v>
      </c>
      <c r="B90" s="2"/>
      <c r="C90" s="2"/>
      <c r="D90" s="2"/>
      <c r="E90" s="4"/>
      <c r="F90" s="2"/>
      <c r="G90" s="2"/>
      <c r="H90" s="39"/>
      <c r="I90" s="39"/>
      <c r="J90" s="39"/>
      <c r="K90" s="39"/>
      <c r="L90" s="39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>
      <c r="A92" s="39" t="s">
        <v>288</v>
      </c>
      <c r="B92" s="2"/>
      <c r="C92" s="2"/>
      <c r="D92" s="2"/>
      <c r="E92" s="69" t="str">
        <f>I69*E89</f>
        <v>#DIV/0!</v>
      </c>
      <c r="F92" s="2"/>
      <c r="G92" s="2"/>
      <c r="H92" s="39"/>
      <c r="I92" s="39"/>
      <c r="J92" s="39"/>
      <c r="K92" s="39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>
      <c r="A93" s="39" t="s">
        <v>289</v>
      </c>
      <c r="B93" s="2"/>
      <c r="C93" s="2"/>
      <c r="D93" s="2"/>
      <c r="E93" s="68"/>
      <c r="F93" s="2"/>
      <c r="G93" s="39" t="s">
        <v>290</v>
      </c>
      <c r="H93" s="39"/>
      <c r="I93" s="39"/>
      <c r="J93" s="39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>
      <c r="A94" s="39" t="s">
        <v>291</v>
      </c>
      <c r="B94" s="2"/>
      <c r="C94" s="2"/>
      <c r="D94" s="2"/>
      <c r="E94" s="69" t="str">
        <f>E90</f>
        <v/>
      </c>
      <c r="F94" s="2"/>
      <c r="G94" s="4"/>
      <c r="H94" s="39"/>
      <c r="I94" s="39"/>
      <c r="J94" s="39"/>
      <c r="K94" s="39"/>
      <c r="L94" s="39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>
      <c r="A95" s="39" t="s">
        <v>292</v>
      </c>
      <c r="B95" s="2"/>
      <c r="C95" s="2"/>
      <c r="D95" s="2"/>
      <c r="E95" s="69" t="str">
        <f>E90*I86</f>
        <v>#DIV/0!</v>
      </c>
      <c r="F95" s="2"/>
      <c r="G95" s="69" t="str">
        <f>E94*G94</f>
        <v>0</v>
      </c>
      <c r="H95" s="2"/>
      <c r="I95" s="2"/>
      <c r="J95" s="2"/>
      <c r="K95" s="39"/>
      <c r="L95" s="39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>
      <c r="A96" s="2"/>
      <c r="B96" s="2"/>
      <c r="C96" s="2"/>
      <c r="D96" s="2"/>
      <c r="E96" s="68"/>
      <c r="F96" s="2"/>
      <c r="G96" s="68"/>
      <c r="H96" s="39"/>
      <c r="I96" s="39"/>
      <c r="J96" s="39"/>
      <c r="K96" s="39"/>
      <c r="L96" s="39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>
      <c r="A97" s="39" t="s">
        <v>293</v>
      </c>
      <c r="B97" s="2"/>
      <c r="C97" s="2"/>
      <c r="D97" s="2"/>
      <c r="E97" s="69" t="str">
        <f>E95+E94+E92</f>
        <v>#DIV/0!</v>
      </c>
      <c r="F97" s="2"/>
      <c r="G97" s="69" t="str">
        <f>E94+E92+G95</f>
        <v>#DIV/0!</v>
      </c>
      <c r="H97" s="39"/>
      <c r="I97" s="39"/>
      <c r="J97" s="39"/>
      <c r="K97" s="39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>
      <c r="A98" s="2"/>
      <c r="B98" s="2"/>
      <c r="C98" s="2"/>
      <c r="D98" s="2"/>
      <c r="E98" s="2"/>
      <c r="F98" s="2"/>
      <c r="G98" s="2"/>
      <c r="H98" s="39"/>
      <c r="I98" s="39"/>
      <c r="J98" s="39"/>
      <c r="K98" s="39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>
      <c r="A99" s="2"/>
      <c r="B99" s="2"/>
      <c r="C99" s="2"/>
      <c r="D99" s="2"/>
      <c r="E99" s="2"/>
      <c r="F99" s="2"/>
      <c r="G99" s="2"/>
      <c r="H99" s="39"/>
      <c r="I99" s="39"/>
      <c r="J99" s="39"/>
      <c r="K99" s="39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>
      <c r="A100" s="2"/>
      <c r="B100" s="2"/>
      <c r="C100" s="2"/>
      <c r="D100" s="2"/>
      <c r="E100" s="2"/>
      <c r="F100" s="2"/>
      <c r="G100" s="2"/>
      <c r="H100" s="39"/>
      <c r="I100" s="39"/>
      <c r="J100" s="39"/>
      <c r="K100" s="39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>
      <c r="A101" s="76" t="s">
        <v>294</v>
      </c>
      <c r="B101" s="2"/>
      <c r="C101" s="2"/>
      <c r="D101" s="2"/>
      <c r="E101" s="2"/>
      <c r="F101" s="2"/>
      <c r="G101" s="2"/>
      <c r="H101" s="39"/>
      <c r="I101" s="39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>
      <c r="A102" s="2"/>
      <c r="B102" s="2"/>
      <c r="C102" s="2"/>
      <c r="D102" s="2"/>
      <c r="E102" s="2"/>
      <c r="F102" s="2"/>
      <c r="G102" s="2"/>
      <c r="H102" s="39"/>
      <c r="I102" s="39"/>
      <c r="J102" s="39"/>
      <c r="K102" s="39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>
      <c r="A103" s="39" t="s">
        <v>295</v>
      </c>
      <c r="E103" s="2"/>
      <c r="F103" s="2"/>
      <c r="G103" s="39" t="s">
        <v>296</v>
      </c>
      <c r="H103" s="2"/>
      <c r="I103" s="2"/>
      <c r="J103" s="39"/>
      <c r="K103" s="39"/>
      <c r="L103" s="39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>
      <c r="A104" s="28" t="s">
        <v>297</v>
      </c>
      <c r="B104" s="29"/>
      <c r="C104" s="29"/>
      <c r="D104" s="30"/>
      <c r="E104" s="4">
        <v>100.0</v>
      </c>
      <c r="F104" s="2"/>
      <c r="G104" s="28" t="s">
        <v>297</v>
      </c>
      <c r="H104" s="29"/>
      <c r="I104" s="29"/>
      <c r="J104" s="30"/>
      <c r="K104" s="4">
        <v>40.0</v>
      </c>
      <c r="L104" s="39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>
      <c r="A105" s="28" t="s">
        <v>298</v>
      </c>
      <c r="B105" s="29"/>
      <c r="C105" s="29"/>
      <c r="D105" s="30"/>
      <c r="E105" s="4"/>
      <c r="F105" s="2"/>
      <c r="G105" s="28" t="s">
        <v>299</v>
      </c>
      <c r="H105" s="29"/>
      <c r="I105" s="29"/>
      <c r="J105" s="30"/>
      <c r="K105" s="4">
        <v>13.0</v>
      </c>
      <c r="L105" s="39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>
      <c r="A106" s="28" t="s">
        <v>300</v>
      </c>
      <c r="B106" s="29"/>
      <c r="C106" s="29"/>
      <c r="D106" s="30"/>
      <c r="E106" s="48">
        <v>38.0</v>
      </c>
      <c r="F106" s="2"/>
      <c r="G106" s="28"/>
      <c r="H106" s="29"/>
      <c r="I106" s="29"/>
      <c r="J106" s="30"/>
      <c r="K106" s="4"/>
      <c r="L106" s="39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>
      <c r="A107" s="28" t="s">
        <v>301</v>
      </c>
      <c r="B107" s="29"/>
      <c r="C107" s="29"/>
      <c r="D107" s="30"/>
      <c r="E107" s="5" t="str">
        <f>E104-E105-E106</f>
        <v>62</v>
      </c>
      <c r="F107" s="2"/>
      <c r="G107" s="4" t="s">
        <v>84</v>
      </c>
      <c r="H107" s="24"/>
      <c r="I107" s="24"/>
      <c r="J107" s="4"/>
      <c r="K107" s="6" t="str">
        <f>K104-K105</f>
        <v>27</v>
      </c>
      <c r="L107" s="39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>
      <c r="A108" s="28" t="s">
        <v>302</v>
      </c>
      <c r="B108" s="29"/>
      <c r="C108" s="29"/>
      <c r="D108" s="30"/>
      <c r="E108" s="4">
        <v>0.0</v>
      </c>
      <c r="F108" s="2"/>
      <c r="G108" s="28" t="s">
        <v>302</v>
      </c>
      <c r="H108" s="29"/>
      <c r="I108" s="29"/>
      <c r="J108" s="30"/>
      <c r="K108" s="4">
        <v>0.0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>
      <c r="A109" s="28" t="s">
        <v>303</v>
      </c>
      <c r="B109" s="29"/>
      <c r="C109" s="29"/>
      <c r="D109" s="30"/>
      <c r="E109" s="5" t="str">
        <f>E107*E108</f>
        <v>0</v>
      </c>
      <c r="F109" s="2"/>
      <c r="G109" s="28" t="s">
        <v>303</v>
      </c>
      <c r="H109" s="29"/>
      <c r="I109" s="29"/>
      <c r="J109" s="30"/>
      <c r="K109" s="5" t="str">
        <f>K107*K108</f>
        <v>0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>
      <c r="A110" s="28" t="s">
        <v>304</v>
      </c>
      <c r="B110" s="29"/>
      <c r="C110" s="29"/>
      <c r="D110" s="30"/>
      <c r="E110" s="5" t="str">
        <f>E107-E109</f>
        <v>62</v>
      </c>
      <c r="F110" s="2"/>
      <c r="G110" s="28" t="s">
        <v>304</v>
      </c>
      <c r="H110" s="29"/>
      <c r="I110" s="29"/>
      <c r="J110" s="30"/>
      <c r="K110" s="5" t="str">
        <f>K107-K109</f>
        <v>27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>
      <c r="A112" s="39" t="s">
        <v>305</v>
      </c>
      <c r="B112" s="2"/>
      <c r="C112" s="2"/>
      <c r="D112" s="2"/>
      <c r="E112" s="5" t="str">
        <f>E107+K107</f>
        <v>89</v>
      </c>
      <c r="F112" s="2"/>
      <c r="G112" s="2"/>
      <c r="H112" s="2"/>
      <c r="I112" s="2"/>
      <c r="J112" s="39"/>
      <c r="K112" s="39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>
      <c r="A113" s="83" t="s">
        <v>306</v>
      </c>
      <c r="B113" s="2"/>
      <c r="C113" s="2"/>
      <c r="D113" s="2"/>
      <c r="E113" s="5" t="str">
        <f>E110+K110</f>
        <v>89</v>
      </c>
      <c r="F113" s="2"/>
      <c r="G113" s="2"/>
      <c r="H113" s="2"/>
      <c r="I113" s="2"/>
      <c r="J113" s="39"/>
      <c r="K113" s="39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>
      <c r="A114" s="64"/>
      <c r="B114" s="65"/>
      <c r="C114" s="64"/>
      <c r="D114" s="65"/>
      <c r="E114" s="64"/>
      <c r="F114" s="2"/>
      <c r="G114" s="2"/>
      <c r="H114" s="39"/>
      <c r="I114" s="39"/>
      <c r="J114" s="2"/>
      <c r="K114" s="2"/>
      <c r="L114" s="39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>
      <c r="A115" s="64" t="s">
        <v>307</v>
      </c>
      <c r="B115" s="65"/>
      <c r="C115" s="64"/>
      <c r="D115" s="65"/>
      <c r="E115" s="6" t="str">
        <f t="shared" ref="E115:E116" si="4">K104</f>
        <v>40</v>
      </c>
      <c r="F115" s="2"/>
      <c r="G115" s="2"/>
      <c r="H115" s="39"/>
      <c r="I115" s="39"/>
      <c r="J115" s="2"/>
      <c r="K115" s="2"/>
      <c r="L115" s="39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>
      <c r="A116" s="64" t="s">
        <v>308</v>
      </c>
      <c r="B116" s="84"/>
      <c r="C116" s="64"/>
      <c r="D116" s="84"/>
      <c r="E116" s="6" t="str">
        <f t="shared" si="4"/>
        <v>13</v>
      </c>
      <c r="F116" s="2"/>
      <c r="G116" s="2"/>
      <c r="H116" s="39"/>
      <c r="I116" s="39"/>
      <c r="J116" s="39"/>
      <c r="K116" s="39"/>
      <c r="L116" s="39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>
      <c r="A117" s="64"/>
      <c r="B117" s="65"/>
      <c r="C117" s="65"/>
      <c r="D117" s="65"/>
      <c r="E117" s="65"/>
      <c r="F117" s="2"/>
      <c r="G117" s="2"/>
      <c r="H117" s="39"/>
      <c r="I117" s="39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>
      <c r="A118" s="64" t="s">
        <v>309</v>
      </c>
      <c r="B118" s="65"/>
      <c r="C118" s="65"/>
      <c r="D118" s="65"/>
      <c r="E118" s="48">
        <v>0.0</v>
      </c>
      <c r="F118" s="2"/>
      <c r="G118" s="2"/>
      <c r="H118" s="39"/>
      <c r="I118" s="39"/>
      <c r="J118" s="39"/>
      <c r="K118" s="39"/>
      <c r="L118" s="39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>
      <c r="A119" s="64" t="s">
        <v>310</v>
      </c>
      <c r="B119" s="65"/>
      <c r="C119" s="65"/>
      <c r="D119" s="65"/>
      <c r="E119" s="48">
        <v>-3.0</v>
      </c>
      <c r="F119" s="2"/>
      <c r="G119" s="2"/>
      <c r="H119" s="39"/>
      <c r="I119" s="39"/>
      <c r="J119" s="39"/>
      <c r="K119" s="39"/>
      <c r="L119" s="39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>
      <c r="A120" s="64" t="s">
        <v>311</v>
      </c>
      <c r="B120" s="65"/>
      <c r="C120" s="65"/>
      <c r="D120" s="65"/>
      <c r="E120" s="5" t="str">
        <f>(E104-E105-E118) - ((E104-E105-E118) * E108)</f>
        <v>100</v>
      </c>
      <c r="F120" s="2"/>
      <c r="G120" s="2"/>
      <c r="H120" s="39"/>
      <c r="I120" s="39"/>
      <c r="J120" s="39"/>
      <c r="K120" s="39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>
      <c r="A121" s="64" t="s">
        <v>312</v>
      </c>
      <c r="B121" s="65"/>
      <c r="C121" s="65"/>
      <c r="D121" s="65"/>
      <c r="E121" s="5" t="str">
        <f>E118-E116-E119</f>
        <v>-10</v>
      </c>
      <c r="F121" s="2"/>
      <c r="G121" s="2"/>
      <c r="H121" s="39"/>
      <c r="I121" s="39"/>
      <c r="J121" s="39"/>
      <c r="K121" s="39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>
      <c r="A122" s="39" t="s">
        <v>313</v>
      </c>
      <c r="B122" s="2"/>
      <c r="C122" s="2"/>
      <c r="D122" s="2"/>
      <c r="E122" s="5" t="str">
        <f>E120+E121</f>
        <v>90</v>
      </c>
      <c r="F122" s="2"/>
      <c r="G122" s="2"/>
      <c r="H122" s="2"/>
      <c r="I122" s="2"/>
      <c r="J122" s="39"/>
      <c r="K122" s="39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>
      <c r="A123" s="2"/>
      <c r="B123" s="2"/>
      <c r="C123" s="2"/>
      <c r="D123" s="2"/>
      <c r="E123" s="2"/>
      <c r="F123" s="2"/>
      <c r="G123" s="2"/>
      <c r="H123" s="39"/>
      <c r="I123" s="39"/>
      <c r="J123" s="39"/>
      <c r="K123" s="39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>
      <c r="A124" s="85" t="s">
        <v>314</v>
      </c>
      <c r="B124" s="65"/>
      <c r="C124" s="64"/>
      <c r="D124" s="65"/>
      <c r="E124" s="64"/>
      <c r="F124" s="2"/>
      <c r="G124" s="2"/>
      <c r="H124" s="2"/>
      <c r="I124" s="2"/>
      <c r="J124" s="39"/>
      <c r="K124" s="39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>
      <c r="A125" s="64" t="s">
        <v>113</v>
      </c>
      <c r="B125" s="84"/>
      <c r="C125" s="65"/>
      <c r="D125" s="84"/>
      <c r="E125" s="6">
        <v>0.0</v>
      </c>
      <c r="F125" s="2"/>
      <c r="G125" s="2"/>
      <c r="H125" s="39"/>
      <c r="I125" s="39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>
      <c r="A126" s="64" t="s">
        <v>315</v>
      </c>
      <c r="B126" s="65"/>
      <c r="C126" s="65"/>
      <c r="D126" s="65"/>
      <c r="E126" s="5" t="str">
        <f>E116+E119</f>
        <v>10</v>
      </c>
      <c r="F126" s="2"/>
      <c r="G126" s="2"/>
      <c r="H126" s="39"/>
      <c r="I126" s="39"/>
      <c r="J126" s="39"/>
      <c r="K126" s="39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>
      <c r="A127" s="64" t="s">
        <v>316</v>
      </c>
      <c r="B127" s="65"/>
      <c r="C127" s="65"/>
      <c r="D127" s="65"/>
      <c r="E127" s="5" t="str">
        <f>E126+E125</f>
        <v>10</v>
      </c>
      <c r="F127" s="2"/>
      <c r="G127" s="39">
        <v>4000.0</v>
      </c>
      <c r="H127" s="39"/>
      <c r="I127" s="39"/>
      <c r="J127" s="39"/>
      <c r="K127" s="39"/>
      <c r="L127" s="39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>
      <c r="A128" s="64"/>
      <c r="B128" s="65"/>
      <c r="C128" s="64"/>
      <c r="D128" s="65"/>
      <c r="E128" s="64"/>
      <c r="F128" s="2"/>
      <c r="G128" s="2"/>
      <c r="H128" s="39"/>
      <c r="I128" s="39"/>
      <c r="J128" s="39"/>
      <c r="K128" s="39"/>
      <c r="L128" s="39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39"/>
      <c r="K129" s="39"/>
      <c r="L129" s="39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>
      <c r="A130" s="85" t="s">
        <v>317</v>
      </c>
      <c r="B130" s="84"/>
      <c r="C130" s="64"/>
      <c r="D130" s="84"/>
      <c r="E130" s="65"/>
      <c r="F130" s="2"/>
      <c r="G130" s="2"/>
      <c r="H130" s="39"/>
      <c r="I130" s="39"/>
      <c r="J130" s="39"/>
      <c r="K130" s="39"/>
      <c r="L130" s="39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>
      <c r="A131" s="64" t="s">
        <v>113</v>
      </c>
      <c r="B131" s="65"/>
      <c r="C131" s="65"/>
      <c r="D131" s="65"/>
      <c r="E131" s="5" t="str">
        <f>E115-E116</f>
        <v>27</v>
      </c>
      <c r="F131" s="2"/>
      <c r="G131" s="2"/>
      <c r="H131" s="39"/>
      <c r="I131" s="39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>
      <c r="A132" s="64" t="s">
        <v>203</v>
      </c>
      <c r="B132" s="65"/>
      <c r="C132" s="65"/>
      <c r="D132" s="65"/>
      <c r="E132" s="5" t="str">
        <f>E116+E119</f>
        <v>10</v>
      </c>
      <c r="F132" s="2"/>
      <c r="G132" s="2"/>
      <c r="H132" s="39"/>
      <c r="I132" s="39"/>
      <c r="J132" s="39"/>
      <c r="K132" s="39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>
      <c r="A133" s="64" t="s">
        <v>318</v>
      </c>
      <c r="B133" s="65"/>
      <c r="C133" s="65"/>
      <c r="D133" s="65"/>
      <c r="E133" s="5" t="str">
        <f>E132+E131</f>
        <v>37</v>
      </c>
      <c r="F133" s="86" t="s">
        <v>319</v>
      </c>
      <c r="G133" s="2"/>
      <c r="H133" s="39"/>
      <c r="I133" s="39"/>
      <c r="J133" s="2"/>
      <c r="K133" s="2"/>
      <c r="L133" s="39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>
      <c r="A134" s="2"/>
      <c r="B134" s="2"/>
      <c r="C134" s="2"/>
      <c r="D134" s="2"/>
      <c r="E134" s="2"/>
      <c r="F134" s="2"/>
      <c r="G134" s="2"/>
      <c r="H134" s="39"/>
      <c r="I134" s="39"/>
      <c r="J134" s="39"/>
      <c r="K134" s="39"/>
      <c r="L134" s="39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>
      <c r="A137" s="76"/>
      <c r="B137" s="2"/>
      <c r="C137" s="2"/>
      <c r="D137" s="2"/>
      <c r="E137" s="2"/>
      <c r="F137" s="2"/>
      <c r="G137" s="2"/>
      <c r="H137" s="39"/>
      <c r="I137" s="39"/>
      <c r="J137" s="39"/>
      <c r="K137" s="39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>
      <c r="A138" s="3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>
      <c r="A139" s="2"/>
      <c r="B139" s="2"/>
      <c r="C139" s="2"/>
      <c r="D139" s="2"/>
      <c r="E139" s="2"/>
      <c r="F139" s="2"/>
      <c r="G139" s="2"/>
      <c r="H139" s="39"/>
      <c r="I139" s="39"/>
      <c r="J139" s="39"/>
      <c r="K139" s="39"/>
      <c r="L139" s="39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>
      <c r="A140" s="2"/>
      <c r="B140" s="2"/>
      <c r="C140" s="2"/>
      <c r="D140" s="2"/>
      <c r="E140" s="2"/>
      <c r="F140" s="2"/>
      <c r="G140" s="2"/>
      <c r="H140" s="39"/>
      <c r="I140" s="39"/>
      <c r="J140" s="39"/>
      <c r="K140" s="39"/>
      <c r="L140" s="39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>
      <c r="A141" s="87"/>
      <c r="B141" s="58"/>
      <c r="C141" s="58"/>
      <c r="D141" s="58"/>
      <c r="E141" s="2"/>
      <c r="F141" s="2"/>
      <c r="G141" s="2"/>
      <c r="H141" s="39"/>
      <c r="I141" s="39"/>
      <c r="J141" s="39"/>
      <c r="K141" s="39"/>
      <c r="L141" s="39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>
      <c r="A142" s="39"/>
      <c r="B142" s="39"/>
      <c r="C142" s="39"/>
      <c r="D142" s="39"/>
      <c r="E142" s="39"/>
      <c r="F142" s="2"/>
      <c r="G142" s="2"/>
      <c r="H142" s="39"/>
      <c r="I142" s="39"/>
      <c r="J142" s="39"/>
      <c r="K142" s="39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>
      <c r="A143" s="39"/>
      <c r="B143" s="39"/>
      <c r="C143" s="2"/>
      <c r="D143" s="2"/>
      <c r="E143" s="2"/>
      <c r="F143" s="2"/>
      <c r="G143" s="2"/>
      <c r="H143" s="39"/>
      <c r="I143" s="39"/>
      <c r="J143" s="39"/>
      <c r="K143" s="39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>
      <c r="A144" s="39"/>
      <c r="B144" s="64"/>
      <c r="C144" s="2"/>
      <c r="D144" s="2"/>
      <c r="E144" s="2"/>
      <c r="F144" s="2"/>
      <c r="G144" s="2"/>
      <c r="H144" s="39"/>
      <c r="I144" s="39"/>
      <c r="J144" s="39"/>
      <c r="K144" s="39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>
      <c r="A145" s="39"/>
      <c r="B145" s="39"/>
      <c r="C145" s="65"/>
      <c r="D145" s="2"/>
      <c r="E145" s="2"/>
      <c r="F145" s="2"/>
      <c r="G145" s="2"/>
      <c r="H145" s="39"/>
      <c r="I145" s="39"/>
      <c r="J145" s="39"/>
      <c r="K145" s="39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>
      <c r="A146" s="39"/>
      <c r="B146" s="39"/>
      <c r="C146" s="39"/>
      <c r="D146" s="39"/>
      <c r="E146" s="39"/>
      <c r="F146" s="2"/>
      <c r="G146" s="2"/>
      <c r="H146" s="39"/>
      <c r="I146" s="39"/>
      <c r="J146" s="39"/>
      <c r="K146" s="39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>
      <c r="A147" s="39"/>
      <c r="B147" s="2"/>
      <c r="C147" s="2"/>
      <c r="D147" s="2"/>
      <c r="E147" s="2"/>
      <c r="F147" s="2"/>
      <c r="G147" s="2"/>
      <c r="H147" s="39"/>
      <c r="I147" s="39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>
      <c r="A148" s="39"/>
      <c r="B148" s="2"/>
      <c r="C148" s="2"/>
      <c r="D148" s="2"/>
      <c r="E148" s="2"/>
      <c r="F148" s="2"/>
      <c r="G148" s="2"/>
      <c r="H148" s="39"/>
      <c r="I148" s="39"/>
      <c r="J148" s="39"/>
      <c r="K148" s="39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>
      <c r="A149" s="39"/>
      <c r="B149" s="2"/>
      <c r="C149" s="2"/>
      <c r="D149" s="2"/>
      <c r="E149" s="2"/>
      <c r="F149" s="2"/>
      <c r="G149" s="2"/>
      <c r="H149" s="39"/>
      <c r="I149" s="39"/>
      <c r="J149" s="39"/>
      <c r="K149" s="39"/>
      <c r="L149" s="39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>
      <c r="A150" s="2"/>
      <c r="B150" s="2"/>
      <c r="C150" s="2"/>
      <c r="D150" s="2"/>
      <c r="E150" s="2"/>
      <c r="F150" s="2"/>
      <c r="G150" s="2"/>
      <c r="H150" s="39"/>
      <c r="I150" s="39"/>
      <c r="J150" s="39"/>
      <c r="K150" s="39"/>
      <c r="L150" s="39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>
      <c r="A151" s="2"/>
      <c r="B151" s="2"/>
      <c r="C151" s="2"/>
      <c r="D151" s="2"/>
      <c r="E151" s="2"/>
      <c r="F151" s="2"/>
      <c r="G151" s="2"/>
      <c r="H151" s="39"/>
      <c r="I151" s="39"/>
      <c r="J151" s="39"/>
      <c r="K151" s="39"/>
      <c r="L151" s="39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>
      <c r="A152" s="2"/>
      <c r="B152" s="39"/>
      <c r="C152" s="2"/>
      <c r="D152" s="2"/>
      <c r="E152" s="2"/>
      <c r="F152" s="2"/>
      <c r="G152" s="2"/>
      <c r="H152" s="39"/>
      <c r="I152" s="39"/>
      <c r="J152" s="39"/>
      <c r="K152" s="39"/>
      <c r="L152" s="39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>
      <c r="A154" s="2"/>
      <c r="B154" s="39"/>
      <c r="C154" s="2"/>
      <c r="D154" s="2"/>
      <c r="E154" s="2"/>
      <c r="F154" s="2"/>
      <c r="G154" s="2"/>
      <c r="H154" s="39"/>
      <c r="I154" s="39"/>
      <c r="J154" s="39"/>
      <c r="K154" s="39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>
      <c r="A155" s="2"/>
      <c r="B155" s="39"/>
      <c r="C155" s="2"/>
      <c r="D155" s="2"/>
      <c r="E155" s="2"/>
      <c r="F155" s="2"/>
      <c r="G155" s="2"/>
      <c r="H155" s="39"/>
      <c r="I155" s="39"/>
      <c r="J155" s="2"/>
      <c r="K155" s="2"/>
      <c r="L155" s="39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>
      <c r="A156" s="2"/>
      <c r="B156" s="39"/>
      <c r="C156" s="2"/>
      <c r="D156" s="2"/>
      <c r="E156" s="2"/>
      <c r="F156" s="2"/>
      <c r="G156" s="2"/>
      <c r="H156" s="39"/>
      <c r="I156" s="39"/>
      <c r="J156" s="39"/>
      <c r="K156" s="39"/>
      <c r="L156" s="39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>
      <c r="A157" s="2"/>
      <c r="B157" s="3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>
      <c r="A158" s="2"/>
      <c r="B158" s="39"/>
      <c r="C158" s="2"/>
      <c r="D158" s="2"/>
      <c r="E158" s="2"/>
      <c r="F158" s="2"/>
      <c r="G158" s="2"/>
      <c r="H158" s="39"/>
      <c r="I158" s="39"/>
      <c r="J158" s="39"/>
      <c r="K158" s="39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>
      <c r="A159" s="2"/>
      <c r="B159" s="3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>
      <c r="A160" s="2"/>
      <c r="B160" s="2"/>
      <c r="C160" s="2"/>
      <c r="D160" s="2"/>
      <c r="E160" s="2"/>
      <c r="F160" s="2"/>
      <c r="G160" s="2"/>
      <c r="H160" s="39"/>
      <c r="I160" s="39"/>
      <c r="J160" s="39"/>
      <c r="K160" s="39"/>
      <c r="L160" s="39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>
      <c r="A161" s="2"/>
      <c r="B161" s="2"/>
      <c r="C161" s="2"/>
      <c r="D161" s="2"/>
      <c r="E161" s="2"/>
      <c r="F161" s="2"/>
      <c r="G161" s="2"/>
      <c r="H161" s="39"/>
      <c r="I161" s="39"/>
      <c r="J161" s="39"/>
      <c r="K161" s="39"/>
      <c r="L161" s="39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>
      <c r="A162" s="2"/>
      <c r="B162" s="2"/>
      <c r="C162" s="2"/>
      <c r="D162" s="2"/>
      <c r="E162" s="2"/>
      <c r="F162" s="2"/>
      <c r="G162" s="2"/>
      <c r="H162" s="39"/>
      <c r="I162" s="39"/>
      <c r="J162" s="39"/>
      <c r="K162" s="39"/>
      <c r="L162" s="39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>
      <c r="A163" s="2"/>
      <c r="B163" s="2"/>
      <c r="C163" s="2"/>
      <c r="D163" s="2"/>
      <c r="E163" s="2"/>
      <c r="F163" s="2"/>
      <c r="G163" s="2"/>
      <c r="H163" s="39"/>
      <c r="I163" s="39"/>
      <c r="J163" s="39"/>
      <c r="K163" s="39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>
      <c r="A164" s="39"/>
      <c r="B164" s="2"/>
      <c r="C164" s="2"/>
      <c r="D164" s="2"/>
      <c r="E164" s="2"/>
      <c r="F164" s="2"/>
      <c r="G164" s="2"/>
      <c r="H164" s="39"/>
      <c r="I164" s="39"/>
      <c r="J164" s="39"/>
      <c r="K164" s="39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>
      <c r="A165" s="2"/>
      <c r="B165" s="2"/>
      <c r="C165" s="2"/>
      <c r="D165" s="2"/>
      <c r="E165" s="2"/>
      <c r="F165" s="2"/>
      <c r="G165" s="2"/>
      <c r="H165" s="39"/>
      <c r="I165" s="39"/>
      <c r="J165" s="39"/>
      <c r="K165" s="39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>
      <c r="A166" s="2"/>
      <c r="B166" s="2"/>
      <c r="C166" s="2"/>
      <c r="D166" s="2"/>
      <c r="E166" s="2"/>
      <c r="F166" s="2"/>
      <c r="G166" s="2"/>
      <c r="H166" s="39"/>
      <c r="I166" s="39"/>
      <c r="J166" s="39"/>
      <c r="K166" s="39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>
      <c r="A167" s="2"/>
      <c r="B167" s="2"/>
      <c r="C167" s="2"/>
      <c r="D167" s="2"/>
      <c r="E167" s="2"/>
      <c r="F167" s="2"/>
      <c r="G167" s="2"/>
      <c r="H167" s="39"/>
      <c r="I167" s="39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>
      <c r="A168" s="2"/>
      <c r="B168" s="2"/>
      <c r="C168" s="2"/>
      <c r="D168" s="2"/>
      <c r="E168" s="2"/>
      <c r="F168" s="2"/>
      <c r="G168" s="2"/>
      <c r="H168" s="39"/>
      <c r="I168" s="39"/>
      <c r="J168" s="39"/>
      <c r="K168" s="39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>
      <c r="A169" s="2"/>
      <c r="B169" s="2"/>
      <c r="C169" s="2"/>
      <c r="D169" s="2"/>
      <c r="E169" s="2"/>
      <c r="F169" s="2"/>
      <c r="G169" s="2"/>
      <c r="H169" s="39"/>
      <c r="I169" s="39"/>
      <c r="J169" s="39"/>
      <c r="K169" s="39"/>
      <c r="L169" s="39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>
      <c r="A170" s="2"/>
      <c r="B170" s="2"/>
      <c r="C170" s="2"/>
      <c r="D170" s="2"/>
      <c r="E170" s="2"/>
      <c r="F170" s="2"/>
      <c r="G170" s="2"/>
      <c r="H170" s="39"/>
      <c r="I170" s="39"/>
      <c r="J170" s="39"/>
      <c r="K170" s="39"/>
      <c r="L170" s="39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>
      <c r="A171" s="2"/>
      <c r="B171" s="2"/>
      <c r="C171" s="2"/>
      <c r="D171" s="2"/>
      <c r="E171" s="2"/>
      <c r="F171" s="2"/>
      <c r="G171" s="2"/>
      <c r="H171" s="39"/>
      <c r="I171" s="39"/>
      <c r="J171" s="39"/>
      <c r="K171" s="39"/>
      <c r="L171" s="39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>
      <c r="A172" s="2"/>
      <c r="B172" s="39"/>
      <c r="C172" s="2"/>
      <c r="D172" s="2"/>
      <c r="E172" s="2"/>
      <c r="F172" s="2"/>
      <c r="G172" s="2"/>
      <c r="H172" s="39"/>
      <c r="I172" s="39"/>
      <c r="J172" s="39"/>
      <c r="K172" s="39"/>
      <c r="L172" s="39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>
      <c r="A173" s="2"/>
      <c r="B173" s="3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>
      <c r="A174" s="2"/>
      <c r="B174" s="39"/>
      <c r="C174" s="2"/>
      <c r="D174" s="2"/>
      <c r="E174" s="2"/>
      <c r="F174" s="2"/>
      <c r="G174" s="2"/>
      <c r="H174" s="39"/>
      <c r="I174" s="39"/>
      <c r="J174" s="39"/>
      <c r="K174" s="39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>
      <c r="A175" s="2"/>
      <c r="B175" s="2"/>
      <c r="C175" s="2"/>
      <c r="D175" s="2"/>
      <c r="E175" s="2"/>
      <c r="F175" s="2"/>
      <c r="G175" s="2"/>
      <c r="H175" s="39"/>
      <c r="I175" s="39"/>
      <c r="J175" s="2"/>
      <c r="K175" s="2"/>
      <c r="L175" s="39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>
      <c r="A176" s="2"/>
      <c r="B176" s="2"/>
      <c r="C176" s="39"/>
      <c r="D176" s="2"/>
      <c r="E176" s="2"/>
      <c r="F176" s="2"/>
      <c r="G176" s="2"/>
      <c r="H176" s="39"/>
      <c r="I176" s="39"/>
      <c r="J176" s="39"/>
      <c r="K176" s="39"/>
      <c r="L176" s="39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>
      <c r="A177" s="2"/>
      <c r="B177" s="3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>
      <c r="A178" s="2"/>
      <c r="B178" s="2"/>
      <c r="C178" s="2"/>
      <c r="D178" s="2"/>
      <c r="E178" s="2"/>
      <c r="F178" s="2"/>
      <c r="G178" s="2"/>
      <c r="H178" s="39"/>
      <c r="I178" s="39"/>
      <c r="J178" s="39"/>
      <c r="K178" s="39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>
      <c r="A180" s="2"/>
      <c r="B180" s="2"/>
      <c r="C180" s="2"/>
      <c r="D180" s="2"/>
      <c r="E180" s="2"/>
      <c r="F180" s="2"/>
      <c r="G180" s="2"/>
      <c r="H180" s="39"/>
      <c r="I180" s="39"/>
      <c r="J180" s="39"/>
      <c r="K180" s="39"/>
      <c r="L180" s="39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>
      <c r="A181" s="2"/>
      <c r="B181" s="2"/>
      <c r="C181" s="2"/>
      <c r="D181" s="2"/>
      <c r="E181" s="2"/>
      <c r="F181" s="2"/>
      <c r="G181" s="2"/>
      <c r="H181" s="39"/>
      <c r="I181" s="39"/>
      <c r="J181" s="39"/>
      <c r="K181" s="39"/>
      <c r="L181" s="39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>
      <c r="A182" s="39"/>
      <c r="B182" s="39"/>
      <c r="C182" s="39"/>
      <c r="D182" s="39"/>
      <c r="E182" s="2"/>
      <c r="F182" s="2"/>
      <c r="G182" s="2"/>
      <c r="H182" s="39"/>
      <c r="I182" s="39"/>
      <c r="J182" s="39"/>
      <c r="K182" s="39"/>
      <c r="L182" s="39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>
      <c r="A183" s="39"/>
      <c r="B183" s="39"/>
      <c r="C183" s="2"/>
      <c r="D183" s="2"/>
      <c r="E183" s="2"/>
      <c r="F183" s="2"/>
      <c r="G183" s="2"/>
      <c r="H183" s="39"/>
      <c r="I183" s="39"/>
      <c r="J183" s="39"/>
      <c r="K183" s="39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>
      <c r="A184" s="2"/>
      <c r="B184" s="2"/>
      <c r="C184" s="2"/>
      <c r="D184" s="2"/>
      <c r="E184" s="2"/>
      <c r="F184" s="2"/>
      <c r="G184" s="2"/>
      <c r="H184" s="39"/>
      <c r="I184" s="39"/>
      <c r="J184" s="39"/>
      <c r="K184" s="39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>
      <c r="A185" s="2"/>
      <c r="B185" s="2"/>
      <c r="C185" s="2"/>
      <c r="D185" s="2"/>
      <c r="E185" s="2"/>
      <c r="F185" s="2"/>
      <c r="G185" s="2"/>
      <c r="H185" s="39"/>
      <c r="I185" s="39"/>
      <c r="J185" s="39"/>
      <c r="K185" s="39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>
      <c r="A186" s="2"/>
      <c r="B186" s="2"/>
      <c r="C186" s="2"/>
      <c r="D186" s="2"/>
      <c r="E186" s="2"/>
      <c r="F186" s="2"/>
      <c r="G186" s="2"/>
      <c r="H186" s="39"/>
      <c r="I186" s="39"/>
      <c r="J186" s="39"/>
      <c r="K186" s="39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>
      <c r="A187" s="2"/>
      <c r="B187" s="2"/>
      <c r="C187" s="2"/>
      <c r="D187" s="2"/>
      <c r="E187" s="2"/>
      <c r="F187" s="2"/>
      <c r="G187" s="2"/>
      <c r="H187" s="39"/>
      <c r="I187" s="39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>
      <c r="A188" s="2"/>
      <c r="B188" s="2"/>
      <c r="C188" s="2"/>
      <c r="D188" s="2"/>
      <c r="E188" s="2"/>
      <c r="F188" s="2"/>
      <c r="G188" s="2"/>
      <c r="H188" s="39"/>
      <c r="I188" s="39"/>
      <c r="J188" s="39"/>
      <c r="K188" s="39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>
      <c r="A189" s="2"/>
      <c r="B189" s="2"/>
      <c r="C189" s="2"/>
      <c r="D189" s="2"/>
      <c r="E189" s="2"/>
      <c r="F189" s="2"/>
      <c r="G189" s="2"/>
      <c r="H189" s="39"/>
      <c r="I189" s="39"/>
      <c r="J189" s="39"/>
      <c r="K189" s="39"/>
      <c r="L189" s="39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>
      <c r="A190" s="2"/>
      <c r="B190" s="2"/>
      <c r="C190" s="2"/>
      <c r="D190" s="2"/>
      <c r="E190" s="2"/>
      <c r="F190" s="2"/>
      <c r="G190" s="2"/>
      <c r="H190" s="39"/>
      <c r="I190" s="39"/>
      <c r="J190" s="39"/>
      <c r="K190" s="39"/>
      <c r="L190" s="39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>
      <c r="A191" s="2"/>
      <c r="B191" s="2"/>
      <c r="C191" s="2"/>
      <c r="D191" s="2"/>
      <c r="E191" s="2"/>
      <c r="F191" s="2"/>
      <c r="G191" s="2"/>
      <c r="H191" s="39"/>
      <c r="I191" s="39"/>
      <c r="J191" s="39"/>
      <c r="K191" s="39"/>
      <c r="L191" s="39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>
      <c r="A192" s="2"/>
      <c r="B192" s="2"/>
      <c r="C192" s="39"/>
      <c r="D192" s="2"/>
      <c r="E192" s="2"/>
      <c r="F192" s="2"/>
      <c r="G192" s="2"/>
      <c r="H192" s="39"/>
      <c r="I192" s="39"/>
      <c r="J192" s="39"/>
      <c r="K192" s="39"/>
      <c r="L192" s="39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>
      <c r="A194" s="2"/>
      <c r="B194" s="2"/>
      <c r="C194" s="39"/>
      <c r="D194" s="2"/>
      <c r="E194" s="2"/>
      <c r="F194" s="2"/>
      <c r="G194" s="2"/>
      <c r="H194" s="39"/>
      <c r="I194" s="39"/>
      <c r="J194" s="39"/>
      <c r="K194" s="39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>
      <c r="A195" s="2"/>
      <c r="B195" s="2"/>
      <c r="C195" s="39"/>
      <c r="D195" s="2"/>
      <c r="E195" s="2"/>
      <c r="F195" s="2"/>
      <c r="G195" s="2"/>
      <c r="H195" s="39"/>
      <c r="I195" s="39"/>
      <c r="J195" s="2"/>
      <c r="K195" s="2"/>
      <c r="L195" s="39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>
      <c r="A196" s="2"/>
      <c r="B196" s="2"/>
      <c r="C196" s="2"/>
      <c r="D196" s="2"/>
      <c r="E196" s="2"/>
      <c r="F196" s="2"/>
      <c r="G196" s="2"/>
      <c r="H196" s="39"/>
      <c r="I196" s="39"/>
      <c r="J196" s="39"/>
      <c r="K196" s="39"/>
      <c r="L196" s="39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>
      <c r="A198" s="2"/>
      <c r="B198" s="2"/>
      <c r="C198" s="2"/>
      <c r="D198" s="2"/>
      <c r="E198" s="2"/>
      <c r="F198" s="2"/>
      <c r="G198" s="2"/>
      <c r="H198" s="39"/>
      <c r="I198" s="39"/>
      <c r="J198" s="39"/>
      <c r="K198" s="39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>
      <c r="A200" s="2"/>
      <c r="B200" s="39"/>
      <c r="C200" s="2"/>
      <c r="D200" s="2"/>
      <c r="E200" s="2"/>
      <c r="F200" s="2"/>
      <c r="G200" s="2"/>
      <c r="H200" s="39"/>
      <c r="I200" s="39"/>
      <c r="J200" s="39"/>
      <c r="K200" s="39"/>
      <c r="L200" s="39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>
      <c r="A201" s="2"/>
      <c r="B201" s="39"/>
      <c r="C201" s="2"/>
      <c r="D201" s="2"/>
      <c r="E201" s="2"/>
      <c r="F201" s="2"/>
      <c r="G201" s="2"/>
      <c r="H201" s="39"/>
      <c r="I201" s="39"/>
      <c r="J201" s="39"/>
      <c r="K201" s="39"/>
      <c r="L201" s="39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>
      <c r="A202" s="2"/>
      <c r="B202" s="39"/>
      <c r="C202" s="2"/>
      <c r="D202" s="2"/>
      <c r="E202" s="2"/>
      <c r="F202" s="2"/>
      <c r="G202" s="2"/>
      <c r="H202" s="39"/>
      <c r="I202" s="39"/>
      <c r="J202" s="39"/>
      <c r="K202" s="39"/>
      <c r="L202" s="39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>
      <c r="A203" s="2"/>
      <c r="B203" s="39"/>
      <c r="C203" s="2"/>
      <c r="D203" s="2"/>
      <c r="E203" s="2"/>
      <c r="F203" s="2"/>
      <c r="G203" s="2"/>
      <c r="H203" s="39"/>
      <c r="I203" s="39"/>
      <c r="J203" s="39"/>
      <c r="K203" s="39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>
      <c r="A204" s="2"/>
      <c r="B204" s="2"/>
      <c r="C204" s="2"/>
      <c r="D204" s="2"/>
      <c r="E204" s="2"/>
      <c r="F204" s="2"/>
      <c r="G204" s="2"/>
      <c r="H204" s="39"/>
      <c r="I204" s="39"/>
      <c r="J204" s="39"/>
      <c r="K204" s="39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>
      <c r="A205" s="2"/>
      <c r="B205" s="2"/>
      <c r="C205" s="2"/>
      <c r="D205" s="2"/>
      <c r="E205" s="2"/>
      <c r="F205" s="2"/>
      <c r="G205" s="2"/>
      <c r="H205" s="39"/>
      <c r="I205" s="39"/>
      <c r="J205" s="39"/>
      <c r="K205" s="39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>
      <c r="A206" s="2"/>
      <c r="B206" s="2"/>
      <c r="C206" s="2"/>
      <c r="D206" s="2"/>
      <c r="E206" s="2"/>
      <c r="F206" s="2"/>
      <c r="G206" s="2"/>
      <c r="H206" s="39"/>
      <c r="I206" s="39"/>
      <c r="J206" s="39"/>
      <c r="K206" s="39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>
      <c r="A207" s="2"/>
      <c r="B207" s="2"/>
      <c r="C207" s="2"/>
      <c r="D207" s="2"/>
      <c r="E207" s="2"/>
      <c r="F207" s="2"/>
      <c r="G207" s="2"/>
      <c r="H207" s="39"/>
      <c r="I207" s="39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>
      <c r="A208" s="2"/>
      <c r="B208" s="2"/>
      <c r="C208" s="2"/>
      <c r="D208" s="2"/>
      <c r="E208" s="2"/>
      <c r="F208" s="2"/>
      <c r="G208" s="2"/>
      <c r="H208" s="39"/>
      <c r="I208" s="39"/>
      <c r="J208" s="39"/>
      <c r="K208" s="39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>
      <c r="A209" s="2"/>
      <c r="B209" s="2"/>
      <c r="C209" s="2"/>
      <c r="D209" s="2"/>
      <c r="E209" s="2"/>
      <c r="F209" s="2"/>
      <c r="G209" s="2"/>
      <c r="H209" s="39"/>
      <c r="I209" s="39"/>
      <c r="J209" s="39"/>
      <c r="K209" s="39"/>
      <c r="L209" s="39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>
      <c r="A210" s="2"/>
      <c r="B210" s="2"/>
      <c r="C210" s="2"/>
      <c r="D210" s="2"/>
      <c r="E210" s="2"/>
      <c r="F210" s="2"/>
      <c r="G210" s="2"/>
      <c r="H210" s="39"/>
      <c r="I210" s="39"/>
      <c r="J210" s="39"/>
      <c r="K210" s="39"/>
      <c r="L210" s="39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>
      <c r="A211" s="2"/>
      <c r="B211" s="2"/>
      <c r="C211" s="2"/>
      <c r="D211" s="2"/>
      <c r="E211" s="2"/>
      <c r="F211" s="2"/>
      <c r="G211" s="2"/>
      <c r="H211" s="39"/>
      <c r="I211" s="39"/>
      <c r="J211" s="39"/>
      <c r="K211" s="39"/>
      <c r="L211" s="39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>
      <c r="A212" s="2"/>
      <c r="B212" s="2"/>
      <c r="C212" s="2"/>
      <c r="D212" s="2"/>
      <c r="E212" s="2"/>
      <c r="F212" s="2"/>
      <c r="G212" s="2"/>
      <c r="H212" s="39"/>
      <c r="I212" s="39"/>
      <c r="J212" s="39"/>
      <c r="K212" s="39"/>
      <c r="L212" s="39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>
      <c r="A214" s="2"/>
      <c r="B214" s="2"/>
      <c r="C214" s="2"/>
      <c r="D214" s="2"/>
      <c r="E214" s="2"/>
      <c r="F214" s="2"/>
      <c r="G214" s="2"/>
      <c r="H214" s="39"/>
      <c r="I214" s="39"/>
      <c r="J214" s="39"/>
      <c r="K214" s="39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>
      <c r="A215" s="2"/>
      <c r="B215" s="2"/>
      <c r="C215" s="2"/>
      <c r="D215" s="2"/>
      <c r="E215" s="2"/>
      <c r="F215" s="2"/>
      <c r="G215" s="2"/>
      <c r="H215" s="39"/>
      <c r="I215" s="39"/>
      <c r="J215" s="2"/>
      <c r="K215" s="2"/>
      <c r="L215" s="39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>
      <c r="A216" s="2"/>
      <c r="B216" s="2"/>
      <c r="C216" s="2"/>
      <c r="D216" s="2"/>
      <c r="E216" s="2"/>
      <c r="F216" s="2"/>
      <c r="G216" s="2"/>
      <c r="H216" s="39"/>
      <c r="I216" s="39"/>
      <c r="J216" s="39"/>
      <c r="K216" s="39"/>
      <c r="L216" s="39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>
      <c r="A218" s="2"/>
      <c r="B218" s="2"/>
      <c r="C218" s="2"/>
      <c r="D218" s="2"/>
      <c r="E218" s="2"/>
      <c r="F218" s="2"/>
      <c r="G218" s="2"/>
      <c r="H218" s="39"/>
      <c r="I218" s="39"/>
      <c r="J218" s="39"/>
      <c r="K218" s="39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>
      <c r="A220" s="2"/>
      <c r="B220" s="2"/>
      <c r="C220" s="2"/>
      <c r="D220" s="2"/>
      <c r="E220" s="2"/>
      <c r="F220" s="2"/>
      <c r="G220" s="2"/>
      <c r="H220" s="39"/>
      <c r="I220" s="39"/>
      <c r="J220" s="39"/>
      <c r="K220" s="39"/>
      <c r="L220" s="39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>
      <c r="A221" s="2"/>
      <c r="B221" s="2"/>
      <c r="C221" s="2"/>
      <c r="D221" s="2"/>
      <c r="E221" s="2"/>
      <c r="F221" s="2"/>
      <c r="G221" s="2"/>
      <c r="H221" s="39"/>
      <c r="I221" s="39"/>
      <c r="J221" s="39"/>
      <c r="K221" s="39"/>
      <c r="L221" s="39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>
      <c r="A222" s="2"/>
      <c r="B222" s="2"/>
      <c r="C222" s="2"/>
      <c r="D222" s="2"/>
      <c r="E222" s="2"/>
      <c r="F222" s="2"/>
      <c r="G222" s="2"/>
      <c r="H222" s="39"/>
      <c r="I222" s="39"/>
      <c r="J222" s="39"/>
      <c r="K222" s="39"/>
      <c r="L222" s="39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>
      <c r="A223" s="2"/>
      <c r="B223" s="2"/>
      <c r="C223" s="2"/>
      <c r="D223" s="2"/>
      <c r="E223" s="2"/>
      <c r="F223" s="2"/>
      <c r="G223" s="2"/>
      <c r="H223" s="39"/>
      <c r="I223" s="39"/>
      <c r="J223" s="39"/>
      <c r="K223" s="39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>
      <c r="A224" s="2"/>
      <c r="B224" s="2"/>
      <c r="C224" s="2"/>
      <c r="D224" s="2"/>
      <c r="E224" s="2"/>
      <c r="F224" s="2"/>
      <c r="G224" s="2"/>
      <c r="H224" s="39"/>
      <c r="I224" s="39"/>
      <c r="J224" s="39"/>
      <c r="K224" s="39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>
      <c r="A225" s="2"/>
      <c r="B225" s="2"/>
      <c r="C225" s="2"/>
      <c r="D225" s="2"/>
      <c r="E225" s="2"/>
      <c r="F225" s="2"/>
      <c r="G225" s="2"/>
      <c r="H225" s="39"/>
      <c r="I225" s="39"/>
      <c r="J225" s="39"/>
      <c r="K225" s="39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>
      <c r="A226" s="2"/>
      <c r="B226" s="2"/>
      <c r="C226" s="2"/>
      <c r="D226" s="2"/>
      <c r="E226" s="2"/>
      <c r="F226" s="2"/>
      <c r="G226" s="2"/>
      <c r="H226" s="39"/>
      <c r="I226" s="39"/>
      <c r="J226" s="39"/>
      <c r="K226" s="39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>
      <c r="A227" s="2"/>
      <c r="B227" s="2"/>
      <c r="C227" s="2"/>
      <c r="D227" s="2"/>
      <c r="E227" s="2"/>
      <c r="F227" s="2"/>
      <c r="G227" s="2"/>
      <c r="H227" s="39"/>
      <c r="I227" s="39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>
      <c r="A228" s="2"/>
      <c r="B228" s="2"/>
      <c r="C228" s="2"/>
      <c r="D228" s="2"/>
      <c r="E228" s="2"/>
      <c r="F228" s="2"/>
      <c r="G228" s="2"/>
      <c r="H228" s="39"/>
      <c r="I228" s="39"/>
      <c r="J228" s="39"/>
      <c r="K228" s="39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>
      <c r="A229" s="2"/>
      <c r="B229" s="2"/>
      <c r="C229" s="2"/>
      <c r="D229" s="2"/>
      <c r="E229" s="2"/>
      <c r="F229" s="2"/>
      <c r="G229" s="2"/>
      <c r="H229" s="39"/>
      <c r="I229" s="39"/>
      <c r="J229" s="39"/>
      <c r="K229" s="39"/>
      <c r="L229" s="39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>
      <c r="A230" s="2"/>
      <c r="B230" s="2"/>
      <c r="C230" s="2"/>
      <c r="D230" s="2"/>
      <c r="E230" s="2"/>
      <c r="F230" s="2"/>
      <c r="G230" s="2"/>
      <c r="H230" s="39"/>
      <c r="I230" s="39"/>
      <c r="J230" s="39"/>
      <c r="K230" s="39"/>
      <c r="L230" s="39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>
      <c r="A231" s="2"/>
      <c r="B231" s="2"/>
      <c r="C231" s="2"/>
      <c r="D231" s="2"/>
      <c r="E231" s="2"/>
      <c r="F231" s="2"/>
      <c r="G231" s="2"/>
      <c r="H231" s="39"/>
      <c r="I231" s="39"/>
      <c r="J231" s="39"/>
      <c r="K231" s="39"/>
      <c r="L231" s="39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>
      <c r="A232" s="2"/>
      <c r="B232" s="2"/>
      <c r="C232" s="2"/>
      <c r="D232" s="2"/>
      <c r="E232" s="2"/>
      <c r="F232" s="2"/>
      <c r="G232" s="2"/>
      <c r="H232" s="39"/>
      <c r="I232" s="39"/>
      <c r="J232" s="39"/>
      <c r="K232" s="39"/>
      <c r="L232" s="39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>
      <c r="A234" s="2"/>
      <c r="B234" s="2"/>
      <c r="C234" s="2"/>
      <c r="D234" s="2"/>
      <c r="E234" s="2"/>
      <c r="F234" s="2"/>
      <c r="G234" s="2"/>
      <c r="H234" s="39"/>
      <c r="I234" s="39"/>
      <c r="J234" s="39"/>
      <c r="K234" s="39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>
      <c r="A235" s="2"/>
      <c r="B235" s="2"/>
      <c r="C235" s="2"/>
      <c r="D235" s="2"/>
      <c r="E235" s="2"/>
      <c r="F235" s="2"/>
      <c r="G235" s="2"/>
      <c r="H235" s="39"/>
      <c r="I235" s="39"/>
      <c r="J235" s="2"/>
      <c r="K235" s="2"/>
      <c r="L235" s="39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>
      <c r="A236" s="2"/>
      <c r="B236" s="2"/>
      <c r="C236" s="2"/>
      <c r="D236" s="2"/>
      <c r="E236" s="2"/>
      <c r="F236" s="2"/>
      <c r="G236" s="2"/>
      <c r="H236" s="39"/>
      <c r="I236" s="39"/>
      <c r="J236" s="39"/>
      <c r="K236" s="39"/>
      <c r="L236" s="39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>
      <c r="A238" s="2"/>
      <c r="B238" s="2"/>
      <c r="C238" s="2"/>
      <c r="D238" s="2"/>
      <c r="E238" s="2"/>
      <c r="F238" s="2"/>
      <c r="G238" s="2"/>
      <c r="H238" s="39"/>
      <c r="I238" s="39"/>
      <c r="J238" s="39"/>
      <c r="K238" s="39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>
      <c r="A240" s="2"/>
      <c r="B240" s="2"/>
      <c r="C240" s="2"/>
      <c r="D240" s="2"/>
      <c r="E240" s="2"/>
      <c r="F240" s="2"/>
      <c r="G240" s="2"/>
      <c r="H240" s="39"/>
      <c r="I240" s="39"/>
      <c r="J240" s="39"/>
      <c r="K240" s="39"/>
      <c r="L240" s="39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>
      <c r="A241" s="2"/>
      <c r="B241" s="2"/>
      <c r="C241" s="2"/>
      <c r="D241" s="2"/>
      <c r="E241" s="2"/>
      <c r="F241" s="2"/>
      <c r="G241" s="2"/>
      <c r="H241" s="39"/>
      <c r="I241" s="39"/>
      <c r="J241" s="39"/>
      <c r="K241" s="39"/>
      <c r="L241" s="39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>
      <c r="A242" s="2"/>
      <c r="B242" s="2"/>
      <c r="C242" s="2"/>
      <c r="D242" s="2"/>
      <c r="E242" s="2"/>
      <c r="F242" s="2"/>
      <c r="G242" s="2"/>
      <c r="H242" s="39"/>
      <c r="I242" s="39"/>
      <c r="J242" s="39"/>
      <c r="K242" s="39"/>
      <c r="L242" s="39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>
      <c r="A243" s="2"/>
      <c r="B243" s="2"/>
      <c r="C243" s="2"/>
      <c r="D243" s="2"/>
      <c r="E243" s="2"/>
      <c r="F243" s="2"/>
      <c r="G243" s="2"/>
      <c r="H243" s="39"/>
      <c r="I243" s="39"/>
      <c r="J243" s="39"/>
      <c r="K243" s="39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>
      <c r="A244" s="2"/>
      <c r="B244" s="2"/>
      <c r="C244" s="2"/>
      <c r="D244" s="2"/>
      <c r="E244" s="2"/>
      <c r="F244" s="2"/>
      <c r="G244" s="2"/>
      <c r="H244" s="39"/>
      <c r="I244" s="39"/>
      <c r="J244" s="39"/>
      <c r="K244" s="39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>
      <c r="A245" s="2"/>
      <c r="B245" s="2"/>
      <c r="C245" s="2"/>
      <c r="D245" s="2"/>
      <c r="E245" s="2"/>
      <c r="F245" s="2"/>
      <c r="G245" s="2"/>
      <c r="H245" s="39"/>
      <c r="I245" s="39"/>
      <c r="J245" s="39"/>
      <c r="K245" s="39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>
      <c r="A246" s="2"/>
      <c r="B246" s="2"/>
      <c r="C246" s="2"/>
      <c r="D246" s="2"/>
      <c r="E246" s="2"/>
      <c r="F246" s="2"/>
      <c r="G246" s="2"/>
      <c r="H246" s="39"/>
      <c r="I246" s="39"/>
      <c r="J246" s="39"/>
      <c r="K246" s="39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>
      <c r="A247" s="2"/>
      <c r="B247" s="2"/>
      <c r="C247" s="2"/>
      <c r="D247" s="2"/>
      <c r="E247" s="2"/>
      <c r="F247" s="2"/>
      <c r="G247" s="2"/>
      <c r="H247" s="39"/>
      <c r="I247" s="39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>
      <c r="A248" s="2"/>
      <c r="B248" s="2"/>
      <c r="C248" s="2"/>
      <c r="D248" s="2"/>
      <c r="E248" s="2"/>
      <c r="F248" s="2"/>
      <c r="G248" s="2"/>
      <c r="H248" s="39"/>
      <c r="I248" s="39"/>
      <c r="J248" s="39"/>
      <c r="K248" s="39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>
      <c r="A249" s="2"/>
      <c r="B249" s="2"/>
      <c r="C249" s="2"/>
      <c r="D249" s="2"/>
      <c r="E249" s="2"/>
      <c r="F249" s="2"/>
      <c r="G249" s="2"/>
      <c r="H249" s="39"/>
      <c r="I249" s="39"/>
      <c r="J249" s="39"/>
      <c r="K249" s="39"/>
      <c r="L249" s="39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>
      <c r="A250" s="2"/>
      <c r="B250" s="2"/>
      <c r="C250" s="2"/>
      <c r="D250" s="2"/>
      <c r="E250" s="2"/>
      <c r="F250" s="2"/>
      <c r="G250" s="2"/>
      <c r="H250" s="39"/>
      <c r="I250" s="39"/>
      <c r="J250" s="39"/>
      <c r="K250" s="39"/>
      <c r="L250" s="39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>
      <c r="A251" s="2"/>
      <c r="B251" s="2"/>
      <c r="C251" s="2"/>
      <c r="D251" s="2"/>
      <c r="E251" s="2"/>
      <c r="F251" s="2"/>
      <c r="G251" s="2"/>
      <c r="H251" s="39"/>
      <c r="I251" s="39"/>
      <c r="J251" s="39"/>
      <c r="K251" s="39"/>
      <c r="L251" s="39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>
      <c r="A252" s="2"/>
      <c r="B252" s="2"/>
      <c r="C252" s="2"/>
      <c r="D252" s="2"/>
      <c r="E252" s="2"/>
      <c r="F252" s="2"/>
      <c r="G252" s="2"/>
      <c r="H252" s="39"/>
      <c r="I252" s="39"/>
      <c r="J252" s="39"/>
      <c r="K252" s="39"/>
      <c r="L252" s="39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>
      <c r="A254" s="2"/>
      <c r="B254" s="2"/>
      <c r="C254" s="2"/>
      <c r="D254" s="2"/>
      <c r="E254" s="2"/>
      <c r="F254" s="2"/>
      <c r="G254" s="2"/>
      <c r="H254" s="39"/>
      <c r="I254" s="39"/>
      <c r="J254" s="39"/>
      <c r="K254" s="39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>
      <c r="A255" s="2"/>
      <c r="B255" s="2"/>
      <c r="C255" s="2"/>
      <c r="D255" s="2"/>
      <c r="E255" s="2"/>
      <c r="F255" s="2"/>
      <c r="G255" s="2"/>
      <c r="H255" s="39"/>
      <c r="I255" s="39"/>
      <c r="J255" s="2"/>
      <c r="K255" s="2"/>
      <c r="L255" s="39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>
      <c r="A256" s="2"/>
      <c r="B256" s="2"/>
      <c r="C256" s="2"/>
      <c r="D256" s="2"/>
      <c r="E256" s="2"/>
      <c r="F256" s="2"/>
      <c r="G256" s="2"/>
      <c r="H256" s="39"/>
      <c r="I256" s="39"/>
      <c r="J256" s="39"/>
      <c r="K256" s="39"/>
      <c r="L256" s="39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>
      <c r="A258" s="2"/>
      <c r="B258" s="2"/>
      <c r="C258" s="2"/>
      <c r="D258" s="2"/>
      <c r="E258" s="2"/>
      <c r="F258" s="2"/>
      <c r="G258" s="2"/>
      <c r="H258" s="39"/>
      <c r="I258" s="39"/>
      <c r="J258" s="39"/>
      <c r="K258" s="39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>
      <c r="A260" s="2"/>
      <c r="B260" s="2"/>
      <c r="C260" s="2"/>
      <c r="D260" s="2"/>
      <c r="E260" s="2"/>
      <c r="F260" s="2"/>
      <c r="G260" s="2"/>
      <c r="H260" s="39"/>
      <c r="I260" s="39"/>
      <c r="J260" s="39"/>
      <c r="K260" s="39"/>
      <c r="L260" s="39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>
      <c r="A261" s="2"/>
      <c r="B261" s="2"/>
      <c r="C261" s="2"/>
      <c r="D261" s="2"/>
      <c r="E261" s="2"/>
      <c r="F261" s="2"/>
      <c r="G261" s="2"/>
      <c r="H261" s="39"/>
      <c r="I261" s="39"/>
      <c r="J261" s="39"/>
      <c r="K261" s="39"/>
      <c r="L261" s="39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>
      <c r="A262" s="2"/>
      <c r="B262" s="2"/>
      <c r="C262" s="2"/>
      <c r="D262" s="2"/>
      <c r="E262" s="2"/>
      <c r="F262" s="2"/>
      <c r="G262" s="2"/>
      <c r="H262" s="39"/>
      <c r="I262" s="39"/>
      <c r="J262" s="39"/>
      <c r="K262" s="39"/>
      <c r="L262" s="39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>
      <c r="A263" s="2"/>
      <c r="B263" s="2"/>
      <c r="C263" s="2"/>
      <c r="D263" s="2"/>
      <c r="E263" s="2"/>
      <c r="F263" s="2"/>
      <c r="G263" s="2"/>
      <c r="H263" s="39"/>
      <c r="I263" s="39"/>
      <c r="J263" s="39"/>
      <c r="K263" s="39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>
      <c r="A264" s="2"/>
      <c r="B264" s="2"/>
      <c r="C264" s="2"/>
      <c r="D264" s="2"/>
      <c r="E264" s="2"/>
      <c r="F264" s="2"/>
      <c r="G264" s="2"/>
      <c r="H264" s="39"/>
      <c r="I264" s="39"/>
      <c r="J264" s="39"/>
      <c r="K264" s="39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>
      <c r="A265" s="2"/>
      <c r="B265" s="2"/>
      <c r="C265" s="2"/>
      <c r="D265" s="2"/>
      <c r="E265" s="2"/>
      <c r="F265" s="2"/>
      <c r="G265" s="2"/>
      <c r="H265" s="39"/>
      <c r="I265" s="39"/>
      <c r="J265" s="39"/>
      <c r="K265" s="39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>
      <c r="A266" s="2"/>
      <c r="B266" s="2"/>
      <c r="C266" s="2"/>
      <c r="D266" s="2"/>
      <c r="E266" s="2"/>
      <c r="F266" s="2"/>
      <c r="G266" s="2"/>
      <c r="H266" s="39"/>
      <c r="I266" s="39"/>
      <c r="J266" s="39"/>
      <c r="K266" s="39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>
      <c r="A267" s="2"/>
      <c r="B267" s="2"/>
      <c r="C267" s="2"/>
      <c r="D267" s="2"/>
      <c r="E267" s="2"/>
      <c r="F267" s="2"/>
      <c r="G267" s="2"/>
      <c r="H267" s="39"/>
      <c r="I267" s="39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>
      <c r="A268" s="2"/>
      <c r="B268" s="2"/>
      <c r="C268" s="2"/>
      <c r="D268" s="2"/>
      <c r="E268" s="2"/>
      <c r="F268" s="2"/>
      <c r="G268" s="2"/>
      <c r="H268" s="39"/>
      <c r="I268" s="39"/>
      <c r="J268" s="39"/>
      <c r="K268" s="39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>
      <c r="A269" s="2"/>
      <c r="B269" s="2"/>
      <c r="C269" s="2"/>
      <c r="D269" s="2"/>
      <c r="E269" s="2"/>
      <c r="F269" s="2"/>
      <c r="G269" s="2"/>
      <c r="H269" s="39"/>
      <c r="I269" s="39"/>
      <c r="J269" s="39"/>
      <c r="K269" s="39"/>
      <c r="L269" s="39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>
      <c r="A270" s="2"/>
      <c r="B270" s="2"/>
      <c r="C270" s="2"/>
      <c r="D270" s="2"/>
      <c r="E270" s="2"/>
      <c r="F270" s="2"/>
      <c r="G270" s="2"/>
      <c r="H270" s="39"/>
      <c r="I270" s="39"/>
      <c r="J270" s="39"/>
      <c r="K270" s="39"/>
      <c r="L270" s="39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>
      <c r="A271" s="2"/>
      <c r="B271" s="2"/>
      <c r="C271" s="2"/>
      <c r="D271" s="2"/>
      <c r="E271" s="2"/>
      <c r="F271" s="2"/>
      <c r="G271" s="2"/>
      <c r="H271" s="39"/>
      <c r="I271" s="39"/>
      <c r="J271" s="39"/>
      <c r="K271" s="39"/>
      <c r="L271" s="39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>
      <c r="A272" s="2"/>
      <c r="B272" s="2"/>
      <c r="C272" s="2"/>
      <c r="D272" s="2"/>
      <c r="E272" s="2"/>
      <c r="F272" s="2"/>
      <c r="G272" s="2"/>
      <c r="H272" s="39"/>
      <c r="I272" s="39"/>
      <c r="J272" s="39"/>
      <c r="K272" s="39"/>
      <c r="L272" s="39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>
      <c r="A274" s="2"/>
      <c r="B274" s="2"/>
      <c r="C274" s="2"/>
      <c r="D274" s="2"/>
      <c r="E274" s="2"/>
      <c r="F274" s="2"/>
      <c r="G274" s="2"/>
      <c r="H274" s="39"/>
      <c r="I274" s="39"/>
      <c r="J274" s="39"/>
      <c r="K274" s="39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>
      <c r="A275" s="2"/>
      <c r="B275" s="2"/>
      <c r="C275" s="2"/>
      <c r="D275" s="2"/>
      <c r="E275" s="2"/>
      <c r="F275" s="2"/>
      <c r="G275" s="2"/>
      <c r="H275" s="39"/>
      <c r="I275" s="39"/>
      <c r="J275" s="2"/>
      <c r="K275" s="2"/>
      <c r="L275" s="39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>
      <c r="A276" s="2"/>
      <c r="B276" s="2"/>
      <c r="C276" s="2"/>
      <c r="D276" s="2"/>
      <c r="E276" s="2"/>
      <c r="F276" s="2"/>
      <c r="G276" s="2"/>
      <c r="H276" s="39"/>
      <c r="I276" s="39"/>
      <c r="J276" s="39"/>
      <c r="K276" s="39"/>
      <c r="L276" s="39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>
      <c r="A278" s="2"/>
      <c r="B278" s="2"/>
      <c r="C278" s="2"/>
      <c r="D278" s="2"/>
      <c r="E278" s="2"/>
      <c r="F278" s="2"/>
      <c r="G278" s="2"/>
      <c r="H278" s="39"/>
      <c r="I278" s="39"/>
      <c r="J278" s="39"/>
      <c r="K278" s="39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>
      <c r="A280" s="2"/>
      <c r="B280" s="2"/>
      <c r="C280" s="2"/>
      <c r="D280" s="2"/>
      <c r="E280" s="2"/>
      <c r="F280" s="2"/>
      <c r="G280" s="2"/>
      <c r="H280" s="39"/>
      <c r="I280" s="39"/>
      <c r="J280" s="39"/>
      <c r="K280" s="39"/>
      <c r="L280" s="39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>
      <c r="A281" s="2"/>
      <c r="B281" s="2"/>
      <c r="C281" s="2"/>
      <c r="D281" s="2"/>
      <c r="E281" s="2"/>
      <c r="F281" s="2"/>
      <c r="G281" s="2"/>
      <c r="H281" s="39"/>
      <c r="I281" s="39"/>
      <c r="J281" s="39"/>
      <c r="K281" s="39"/>
      <c r="L281" s="39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>
      <c r="A282" s="2"/>
      <c r="B282" s="2"/>
      <c r="C282" s="2"/>
      <c r="D282" s="2"/>
      <c r="E282" s="2"/>
      <c r="F282" s="2"/>
      <c r="G282" s="2"/>
      <c r="H282" s="39"/>
      <c r="I282" s="39"/>
      <c r="J282" s="39"/>
      <c r="K282" s="39"/>
      <c r="L282" s="39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>
      <c r="A283" s="2"/>
      <c r="B283" s="2"/>
      <c r="C283" s="2"/>
      <c r="D283" s="2"/>
      <c r="E283" s="2"/>
      <c r="F283" s="2"/>
      <c r="G283" s="2"/>
      <c r="H283" s="39"/>
      <c r="I283" s="39"/>
      <c r="J283" s="39"/>
      <c r="K283" s="39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>
      <c r="A284" s="2"/>
      <c r="B284" s="2"/>
      <c r="C284" s="2"/>
      <c r="D284" s="2"/>
      <c r="E284" s="2"/>
      <c r="F284" s="2"/>
      <c r="G284" s="2"/>
      <c r="H284" s="39"/>
      <c r="I284" s="39"/>
      <c r="J284" s="39"/>
      <c r="K284" s="39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>
      <c r="A285" s="2"/>
      <c r="B285" s="2"/>
      <c r="C285" s="2"/>
      <c r="D285" s="2"/>
      <c r="E285" s="2"/>
      <c r="F285" s="2"/>
      <c r="G285" s="2"/>
      <c r="H285" s="39"/>
      <c r="I285" s="39"/>
      <c r="J285" s="39"/>
      <c r="K285" s="39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>
      <c r="A286" s="2"/>
      <c r="B286" s="2"/>
      <c r="C286" s="2"/>
      <c r="D286" s="2"/>
      <c r="E286" s="2"/>
      <c r="F286" s="2"/>
      <c r="G286" s="2"/>
      <c r="H286" s="39"/>
      <c r="I286" s="39"/>
      <c r="J286" s="39"/>
      <c r="K286" s="39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>
      <c r="A287" s="2"/>
      <c r="B287" s="2"/>
      <c r="C287" s="2"/>
      <c r="D287" s="2"/>
      <c r="E287" s="2"/>
      <c r="F287" s="2"/>
      <c r="G287" s="2"/>
      <c r="H287" s="39"/>
      <c r="I287" s="39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>
      <c r="A288" s="2"/>
      <c r="B288" s="2"/>
      <c r="C288" s="2"/>
      <c r="D288" s="2"/>
      <c r="E288" s="2"/>
      <c r="F288" s="2"/>
      <c r="G288" s="2"/>
      <c r="H288" s="39"/>
      <c r="I288" s="39"/>
      <c r="J288" s="39"/>
      <c r="K288" s="39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>
      <c r="A289" s="2"/>
      <c r="B289" s="2"/>
      <c r="C289" s="2"/>
      <c r="D289" s="2"/>
      <c r="E289" s="2"/>
      <c r="F289" s="2"/>
      <c r="G289" s="2"/>
      <c r="H289" s="39"/>
      <c r="I289" s="39"/>
      <c r="J289" s="39"/>
      <c r="K289" s="39"/>
      <c r="L289" s="39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>
      <c r="A290" s="2"/>
      <c r="B290" s="2"/>
      <c r="C290" s="2"/>
      <c r="D290" s="2"/>
      <c r="E290" s="2"/>
      <c r="F290" s="2"/>
      <c r="G290" s="2"/>
      <c r="H290" s="39"/>
      <c r="I290" s="39"/>
      <c r="J290" s="39"/>
      <c r="K290" s="39"/>
      <c r="L290" s="39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>
      <c r="A291" s="2"/>
      <c r="B291" s="2"/>
      <c r="C291" s="2"/>
      <c r="D291" s="2"/>
      <c r="E291" s="2"/>
      <c r="F291" s="2"/>
      <c r="G291" s="2"/>
      <c r="H291" s="39"/>
      <c r="I291" s="39"/>
      <c r="J291" s="39"/>
      <c r="K291" s="39"/>
      <c r="L291" s="39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>
      <c r="A292" s="2"/>
      <c r="B292" s="2"/>
      <c r="C292" s="2"/>
      <c r="D292" s="2"/>
      <c r="E292" s="2"/>
      <c r="F292" s="2"/>
      <c r="G292" s="2"/>
      <c r="H292" s="39"/>
      <c r="I292" s="39"/>
      <c r="J292" s="39"/>
      <c r="K292" s="39"/>
      <c r="L292" s="39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>
      <c r="A294" s="2"/>
      <c r="B294" s="2"/>
      <c r="C294" s="2"/>
      <c r="D294" s="2"/>
      <c r="E294" s="2"/>
      <c r="F294" s="2"/>
      <c r="G294" s="2"/>
      <c r="H294" s="39"/>
      <c r="I294" s="39"/>
      <c r="J294" s="39"/>
      <c r="K294" s="39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>
      <c r="A295" s="2"/>
      <c r="B295" s="2"/>
      <c r="C295" s="2"/>
      <c r="D295" s="2"/>
      <c r="E295" s="2"/>
      <c r="F295" s="2"/>
      <c r="G295" s="2"/>
      <c r="H295" s="39"/>
      <c r="I295" s="39"/>
      <c r="J295" s="2"/>
      <c r="K295" s="2"/>
      <c r="L295" s="39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>
      <c r="A296" s="2"/>
      <c r="B296" s="2"/>
      <c r="C296" s="2"/>
      <c r="D296" s="2"/>
      <c r="E296" s="2"/>
      <c r="F296" s="2"/>
      <c r="G296" s="2"/>
      <c r="H296" s="39"/>
      <c r="I296" s="39"/>
      <c r="J296" s="39"/>
      <c r="K296" s="39"/>
      <c r="L296" s="39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>
      <c r="A298" s="2"/>
      <c r="B298" s="2"/>
      <c r="C298" s="2"/>
      <c r="D298" s="2"/>
      <c r="E298" s="2"/>
      <c r="F298" s="2"/>
      <c r="G298" s="2"/>
      <c r="H298" s="39"/>
      <c r="I298" s="39"/>
      <c r="J298" s="39"/>
      <c r="K298" s="39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>
      <c r="A300" s="2"/>
      <c r="B300" s="2"/>
      <c r="C300" s="2"/>
      <c r="D300" s="2"/>
      <c r="E300" s="2"/>
      <c r="F300" s="2"/>
      <c r="G300" s="2"/>
      <c r="H300" s="39"/>
      <c r="I300" s="39"/>
      <c r="J300" s="39"/>
      <c r="K300" s="39"/>
      <c r="L300" s="39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>
      <c r="A301" s="2"/>
      <c r="B301" s="2"/>
      <c r="C301" s="2"/>
      <c r="D301" s="2"/>
      <c r="E301" s="2"/>
      <c r="F301" s="2"/>
      <c r="G301" s="2"/>
      <c r="H301" s="39"/>
      <c r="I301" s="39"/>
      <c r="J301" s="39"/>
      <c r="K301" s="39"/>
      <c r="L301" s="39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>
      <c r="A302" s="2"/>
      <c r="B302" s="2"/>
      <c r="C302" s="2"/>
      <c r="D302" s="2"/>
      <c r="E302" s="2"/>
      <c r="F302" s="2"/>
      <c r="G302" s="2"/>
      <c r="H302" s="39"/>
      <c r="I302" s="39"/>
      <c r="J302" s="39"/>
      <c r="K302" s="39"/>
      <c r="L302" s="39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>
      <c r="A303" s="2"/>
      <c r="B303" s="2"/>
      <c r="C303" s="2"/>
      <c r="D303" s="2"/>
      <c r="E303" s="2"/>
      <c r="F303" s="2"/>
      <c r="G303" s="2"/>
      <c r="H303" s="39"/>
      <c r="I303" s="39"/>
      <c r="J303" s="39"/>
      <c r="K303" s="39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>
      <c r="A304" s="2"/>
      <c r="B304" s="2"/>
      <c r="C304" s="2"/>
      <c r="D304" s="2"/>
      <c r="E304" s="2"/>
      <c r="F304" s="2"/>
      <c r="G304" s="2"/>
      <c r="H304" s="39"/>
      <c r="I304" s="39"/>
      <c r="J304" s="39"/>
      <c r="K304" s="39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>
      <c r="A305" s="2"/>
      <c r="B305" s="2"/>
      <c r="C305" s="2"/>
      <c r="D305" s="2"/>
      <c r="E305" s="2"/>
      <c r="F305" s="2"/>
      <c r="G305" s="2"/>
      <c r="H305" s="39"/>
      <c r="I305" s="39"/>
      <c r="J305" s="39"/>
      <c r="K305" s="39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>
      <c r="A306" s="2"/>
      <c r="B306" s="2"/>
      <c r="C306" s="2"/>
      <c r="D306" s="2"/>
      <c r="E306" s="2"/>
      <c r="F306" s="2"/>
      <c r="G306" s="2"/>
      <c r="H306" s="39"/>
      <c r="I306" s="39"/>
      <c r="J306" s="39"/>
      <c r="K306" s="39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>
      <c r="A307" s="2"/>
      <c r="B307" s="2"/>
      <c r="C307" s="2"/>
      <c r="D307" s="2"/>
      <c r="E307" s="2"/>
      <c r="F307" s="2"/>
      <c r="G307" s="2"/>
      <c r="H307" s="39"/>
      <c r="I307" s="39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>
      <c r="A308" s="2"/>
      <c r="B308" s="2"/>
      <c r="C308" s="2"/>
      <c r="D308" s="2"/>
      <c r="E308" s="2"/>
      <c r="F308" s="2"/>
      <c r="G308" s="2"/>
      <c r="H308" s="39"/>
      <c r="I308" s="39"/>
      <c r="J308" s="39"/>
      <c r="K308" s="39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>
      <c r="A309" s="2"/>
      <c r="B309" s="2"/>
      <c r="C309" s="2"/>
      <c r="D309" s="2"/>
      <c r="E309" s="2"/>
      <c r="F309" s="2"/>
      <c r="G309" s="2"/>
      <c r="H309" s="39"/>
      <c r="I309" s="39"/>
      <c r="J309" s="39"/>
      <c r="K309" s="39"/>
      <c r="L309" s="39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>
      <c r="A310" s="2"/>
      <c r="B310" s="2"/>
      <c r="C310" s="2"/>
      <c r="D310" s="2"/>
      <c r="E310" s="2"/>
      <c r="F310" s="2"/>
      <c r="G310" s="2"/>
      <c r="H310" s="39"/>
      <c r="I310" s="39"/>
      <c r="J310" s="39"/>
      <c r="K310" s="39"/>
      <c r="L310" s="39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>
      <c r="A311" s="2"/>
      <c r="B311" s="2"/>
      <c r="C311" s="2"/>
      <c r="D311" s="2"/>
      <c r="E311" s="2"/>
      <c r="F311" s="2"/>
      <c r="G311" s="2"/>
      <c r="H311" s="39"/>
      <c r="I311" s="39"/>
      <c r="J311" s="39"/>
      <c r="K311" s="39"/>
      <c r="L311" s="39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>
      <c r="A312" s="2"/>
      <c r="B312" s="2"/>
      <c r="C312" s="2"/>
      <c r="D312" s="2"/>
      <c r="E312" s="2"/>
      <c r="F312" s="2"/>
      <c r="G312" s="2"/>
      <c r="H312" s="39"/>
      <c r="I312" s="39"/>
      <c r="J312" s="39"/>
      <c r="K312" s="39"/>
      <c r="L312" s="39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>
      <c r="A314" s="2"/>
      <c r="B314" s="2"/>
      <c r="C314" s="2"/>
      <c r="D314" s="2"/>
      <c r="E314" s="2"/>
      <c r="F314" s="2"/>
      <c r="G314" s="2"/>
      <c r="H314" s="39"/>
      <c r="I314" s="39"/>
      <c r="J314" s="39"/>
      <c r="K314" s="39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>
      <c r="A315" s="2"/>
      <c r="B315" s="2"/>
      <c r="C315" s="2"/>
      <c r="D315" s="2"/>
      <c r="E315" s="2"/>
      <c r="F315" s="2"/>
      <c r="G315" s="2"/>
      <c r="H315" s="39"/>
      <c r="I315" s="39"/>
      <c r="J315" s="2"/>
      <c r="K315" s="2"/>
      <c r="L315" s="39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>
      <c r="A316" s="2"/>
      <c r="B316" s="2"/>
      <c r="C316" s="2"/>
      <c r="D316" s="2"/>
      <c r="E316" s="2"/>
      <c r="F316" s="2"/>
      <c r="G316" s="2"/>
      <c r="H316" s="39"/>
      <c r="I316" s="39"/>
      <c r="J316" s="39"/>
      <c r="K316" s="39"/>
      <c r="L316" s="39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>
      <c r="A318" s="2"/>
      <c r="B318" s="2"/>
      <c r="C318" s="2"/>
      <c r="D318" s="2"/>
      <c r="E318" s="2"/>
      <c r="F318" s="2"/>
      <c r="G318" s="2"/>
      <c r="H318" s="39"/>
      <c r="I318" s="39"/>
      <c r="J318" s="39"/>
      <c r="K318" s="39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>
      <c r="A320" s="2"/>
      <c r="B320" s="2"/>
      <c r="C320" s="2"/>
      <c r="D320" s="2"/>
      <c r="E320" s="2"/>
      <c r="F320" s="2"/>
      <c r="G320" s="2"/>
      <c r="H320" s="39"/>
      <c r="I320" s="39"/>
      <c r="J320" s="39"/>
      <c r="K320" s="39"/>
      <c r="L320" s="39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>
      <c r="A321" s="2"/>
      <c r="B321" s="2"/>
      <c r="C321" s="2"/>
      <c r="D321" s="2"/>
      <c r="E321" s="2"/>
      <c r="F321" s="2"/>
      <c r="G321" s="2"/>
      <c r="H321" s="39"/>
      <c r="I321" s="39"/>
      <c r="J321" s="39"/>
      <c r="K321" s="39"/>
      <c r="L321" s="39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>
      <c r="A322" s="2"/>
      <c r="B322" s="2"/>
      <c r="C322" s="2"/>
      <c r="D322" s="2"/>
      <c r="E322" s="2"/>
      <c r="F322" s="2"/>
      <c r="G322" s="2"/>
      <c r="H322" s="39"/>
      <c r="I322" s="39"/>
      <c r="J322" s="39"/>
      <c r="K322" s="39"/>
      <c r="L322" s="39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>
      <c r="A323" s="2"/>
      <c r="B323" s="2"/>
      <c r="C323" s="2"/>
      <c r="D323" s="2"/>
      <c r="E323" s="2"/>
      <c r="F323" s="2"/>
      <c r="G323" s="2"/>
      <c r="H323" s="39"/>
      <c r="I323" s="39"/>
      <c r="J323" s="39"/>
      <c r="K323" s="39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>
      <c r="A324" s="2"/>
      <c r="B324" s="2"/>
      <c r="C324" s="2"/>
      <c r="D324" s="2"/>
      <c r="E324" s="2"/>
      <c r="F324" s="2"/>
      <c r="G324" s="2"/>
      <c r="H324" s="39"/>
      <c r="I324" s="39"/>
      <c r="J324" s="39"/>
      <c r="K324" s="39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>
      <c r="A325" s="2"/>
      <c r="B325" s="2"/>
      <c r="C325" s="2"/>
      <c r="D325" s="2"/>
      <c r="E325" s="2"/>
      <c r="F325" s="2"/>
      <c r="G325" s="2"/>
      <c r="H325" s="39"/>
      <c r="I325" s="39"/>
      <c r="J325" s="39"/>
      <c r="K325" s="39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>
      <c r="A326" s="2"/>
      <c r="B326" s="2"/>
      <c r="C326" s="2"/>
      <c r="D326" s="2"/>
      <c r="E326" s="2"/>
      <c r="F326" s="2"/>
      <c r="G326" s="2"/>
      <c r="H326" s="39"/>
      <c r="I326" s="39"/>
      <c r="J326" s="39"/>
      <c r="K326" s="39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>
      <c r="A327" s="2"/>
      <c r="B327" s="2"/>
      <c r="C327" s="2"/>
      <c r="D327" s="2"/>
      <c r="E327" s="2"/>
      <c r="F327" s="2"/>
      <c r="G327" s="2"/>
      <c r="H327" s="39"/>
      <c r="I327" s="39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>
      <c r="A328" s="2"/>
      <c r="B328" s="2"/>
      <c r="C328" s="2"/>
      <c r="D328" s="2"/>
      <c r="E328" s="2"/>
      <c r="F328" s="2"/>
      <c r="G328" s="2"/>
      <c r="H328" s="39"/>
      <c r="I328" s="39"/>
      <c r="J328" s="39"/>
      <c r="K328" s="39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>
      <c r="A329" s="2"/>
      <c r="B329" s="2"/>
      <c r="C329" s="2"/>
      <c r="D329" s="2"/>
      <c r="E329" s="2"/>
      <c r="F329" s="2"/>
      <c r="G329" s="2"/>
      <c r="H329" s="39"/>
      <c r="I329" s="39"/>
      <c r="J329" s="39"/>
      <c r="K329" s="39"/>
      <c r="L329" s="39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>
      <c r="A330" s="2"/>
      <c r="B330" s="2"/>
      <c r="C330" s="2"/>
      <c r="D330" s="2"/>
      <c r="E330" s="2"/>
      <c r="F330" s="2"/>
      <c r="G330" s="2"/>
      <c r="H330" s="39"/>
      <c r="I330" s="39"/>
      <c r="J330" s="39"/>
      <c r="K330" s="39"/>
      <c r="L330" s="39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>
      <c r="A331" s="2"/>
      <c r="B331" s="2"/>
      <c r="C331" s="2"/>
      <c r="D331" s="2"/>
      <c r="E331" s="2"/>
      <c r="F331" s="2"/>
      <c r="G331" s="2"/>
      <c r="H331" s="39"/>
      <c r="I331" s="39"/>
      <c r="J331" s="39"/>
      <c r="K331" s="39"/>
      <c r="L331" s="39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>
      <c r="A332" s="2"/>
      <c r="B332" s="2"/>
      <c r="C332" s="2"/>
      <c r="D332" s="2"/>
      <c r="E332" s="2"/>
      <c r="F332" s="2"/>
      <c r="G332" s="2"/>
      <c r="H332" s="39"/>
      <c r="I332" s="39"/>
      <c r="J332" s="39"/>
      <c r="K332" s="39"/>
      <c r="L332" s="39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>
      <c r="A334" s="2"/>
      <c r="B334" s="2"/>
      <c r="C334" s="2"/>
      <c r="D334" s="2"/>
      <c r="E334" s="2"/>
      <c r="F334" s="2"/>
      <c r="G334" s="2"/>
      <c r="H334" s="39"/>
      <c r="I334" s="39"/>
      <c r="J334" s="39"/>
      <c r="K334" s="39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>
      <c r="A335" s="2"/>
      <c r="B335" s="2"/>
      <c r="C335" s="2"/>
      <c r="D335" s="2"/>
      <c r="E335" s="2"/>
      <c r="F335" s="2"/>
      <c r="G335" s="2"/>
      <c r="H335" s="39"/>
      <c r="I335" s="39"/>
      <c r="J335" s="2"/>
      <c r="K335" s="2"/>
      <c r="L335" s="39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>
      <c r="A336" s="2"/>
      <c r="B336" s="2"/>
      <c r="C336" s="2"/>
      <c r="D336" s="2"/>
      <c r="E336" s="2"/>
      <c r="F336" s="2"/>
      <c r="G336" s="2"/>
      <c r="H336" s="39"/>
      <c r="I336" s="39"/>
      <c r="J336" s="39"/>
      <c r="K336" s="39"/>
      <c r="L336" s="39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>
      <c r="A338" s="2"/>
      <c r="B338" s="2"/>
      <c r="C338" s="2"/>
      <c r="D338" s="2"/>
      <c r="E338" s="2"/>
      <c r="F338" s="2"/>
      <c r="G338" s="2"/>
      <c r="H338" s="39"/>
      <c r="I338" s="39"/>
      <c r="J338" s="39"/>
      <c r="K338" s="39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>
      <c r="A340" s="2"/>
      <c r="B340" s="2"/>
      <c r="C340" s="2"/>
      <c r="D340" s="2"/>
      <c r="E340" s="2"/>
      <c r="F340" s="2"/>
      <c r="G340" s="2"/>
      <c r="H340" s="39"/>
      <c r="I340" s="39"/>
      <c r="J340" s="39"/>
      <c r="K340" s="39"/>
      <c r="L340" s="39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>
      <c r="A341" s="2"/>
      <c r="B341" s="2"/>
      <c r="C341" s="2"/>
      <c r="D341" s="2"/>
      <c r="E341" s="2"/>
      <c r="F341" s="2"/>
      <c r="G341" s="2"/>
      <c r="H341" s="39"/>
      <c r="I341" s="39"/>
      <c r="J341" s="39"/>
      <c r="K341" s="39"/>
      <c r="L341" s="39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>
      <c r="A342" s="2"/>
      <c r="B342" s="2"/>
      <c r="C342" s="2"/>
      <c r="D342" s="2"/>
      <c r="E342" s="2"/>
      <c r="F342" s="2"/>
      <c r="G342" s="2"/>
      <c r="H342" s="39"/>
      <c r="I342" s="39"/>
      <c r="J342" s="39"/>
      <c r="K342" s="39"/>
      <c r="L342" s="39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>
      <c r="A343" s="2"/>
      <c r="B343" s="2"/>
      <c r="C343" s="2"/>
      <c r="D343" s="2"/>
      <c r="E343" s="2"/>
      <c r="F343" s="2"/>
      <c r="G343" s="2"/>
      <c r="H343" s="39"/>
      <c r="I343" s="39"/>
      <c r="J343" s="39"/>
      <c r="K343" s="39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>
      <c r="A344" s="2"/>
      <c r="B344" s="2"/>
      <c r="C344" s="2"/>
      <c r="D344" s="2"/>
      <c r="E344" s="2"/>
      <c r="F344" s="2"/>
      <c r="G344" s="2"/>
      <c r="H344" s="39"/>
      <c r="I344" s="39"/>
      <c r="J344" s="39"/>
      <c r="K344" s="39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>
      <c r="A345" s="2"/>
      <c r="B345" s="2"/>
      <c r="C345" s="2"/>
      <c r="D345" s="2"/>
      <c r="E345" s="2"/>
      <c r="F345" s="2"/>
      <c r="G345" s="2"/>
      <c r="H345" s="39"/>
      <c r="I345" s="39"/>
      <c r="J345" s="39"/>
      <c r="K345" s="39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>
      <c r="A346" s="2"/>
      <c r="B346" s="2"/>
      <c r="C346" s="2"/>
      <c r="D346" s="2"/>
      <c r="E346" s="2"/>
      <c r="F346" s="2"/>
      <c r="G346" s="2"/>
      <c r="H346" s="39"/>
      <c r="I346" s="39"/>
      <c r="J346" s="39"/>
      <c r="K346" s="39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>
      <c r="A347" s="2"/>
      <c r="B347" s="2"/>
      <c r="C347" s="2"/>
      <c r="D347" s="2"/>
      <c r="E347" s="2"/>
      <c r="F347" s="2"/>
      <c r="G347" s="2"/>
      <c r="H347" s="39"/>
      <c r="I347" s="39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>
      <c r="A348" s="2"/>
      <c r="B348" s="2"/>
      <c r="C348" s="2"/>
      <c r="D348" s="2"/>
      <c r="E348" s="2"/>
      <c r="F348" s="2"/>
      <c r="G348" s="2"/>
      <c r="H348" s="39"/>
      <c r="I348" s="39"/>
      <c r="J348" s="39"/>
      <c r="K348" s="39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>
      <c r="A349" s="2"/>
      <c r="B349" s="2"/>
      <c r="C349" s="2"/>
      <c r="D349" s="2"/>
      <c r="E349" s="2"/>
      <c r="F349" s="2"/>
      <c r="G349" s="2"/>
      <c r="H349" s="39"/>
      <c r="I349" s="39"/>
      <c r="J349" s="39"/>
      <c r="K349" s="39"/>
      <c r="L349" s="39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>
      <c r="A350" s="2"/>
      <c r="B350" s="2"/>
      <c r="C350" s="2"/>
      <c r="D350" s="2"/>
      <c r="E350" s="2"/>
      <c r="F350" s="2"/>
      <c r="G350" s="2"/>
      <c r="H350" s="39"/>
      <c r="I350" s="39"/>
      <c r="J350" s="39"/>
      <c r="K350" s="39"/>
      <c r="L350" s="39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>
      <c r="A351" s="2"/>
      <c r="B351" s="2"/>
      <c r="C351" s="2"/>
      <c r="D351" s="2"/>
      <c r="E351" s="2"/>
      <c r="F351" s="2"/>
      <c r="G351" s="2"/>
      <c r="H351" s="39"/>
      <c r="I351" s="39"/>
      <c r="J351" s="39"/>
      <c r="K351" s="39"/>
      <c r="L351" s="39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>
      <c r="A352" s="2"/>
      <c r="B352" s="2"/>
      <c r="C352" s="2"/>
      <c r="D352" s="2"/>
      <c r="E352" s="2"/>
      <c r="F352" s="2"/>
      <c r="G352" s="2"/>
      <c r="H352" s="39"/>
      <c r="I352" s="39"/>
      <c r="J352" s="39"/>
      <c r="K352" s="39"/>
      <c r="L352" s="39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>
      <c r="A354" s="2"/>
      <c r="B354" s="2"/>
      <c r="C354" s="2"/>
      <c r="D354" s="2"/>
      <c r="E354" s="2"/>
      <c r="F354" s="2"/>
      <c r="G354" s="2"/>
      <c r="H354" s="39"/>
      <c r="I354" s="39"/>
      <c r="J354" s="39"/>
      <c r="K354" s="39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>
      <c r="A355" s="2"/>
      <c r="B355" s="2"/>
      <c r="C355" s="2"/>
      <c r="D355" s="2"/>
      <c r="E355" s="2"/>
      <c r="F355" s="2"/>
      <c r="G355" s="2"/>
      <c r="H355" s="39"/>
      <c r="I355" s="39"/>
      <c r="J355" s="2"/>
      <c r="K355" s="2"/>
      <c r="L355" s="39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>
      <c r="A356" s="2"/>
      <c r="B356" s="2"/>
      <c r="C356" s="2"/>
      <c r="D356" s="2"/>
      <c r="E356" s="2"/>
      <c r="F356" s="2"/>
      <c r="G356" s="2"/>
      <c r="H356" s="39"/>
      <c r="I356" s="39"/>
      <c r="J356" s="39"/>
      <c r="K356" s="39"/>
      <c r="L356" s="39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>
      <c r="A358" s="2"/>
      <c r="B358" s="2"/>
      <c r="C358" s="2"/>
      <c r="D358" s="2"/>
      <c r="E358" s="2"/>
      <c r="F358" s="2"/>
      <c r="G358" s="2"/>
      <c r="H358" s="39"/>
      <c r="I358" s="39"/>
      <c r="J358" s="39"/>
      <c r="K358" s="39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>
      <c r="A360" s="2"/>
      <c r="B360" s="2"/>
      <c r="C360" s="2"/>
      <c r="D360" s="2"/>
      <c r="E360" s="2"/>
      <c r="F360" s="2"/>
      <c r="G360" s="2"/>
      <c r="H360" s="39"/>
      <c r="I360" s="39"/>
      <c r="J360" s="39"/>
      <c r="K360" s="39"/>
      <c r="L360" s="39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>
      <c r="A361" s="2"/>
      <c r="B361" s="2"/>
      <c r="C361" s="2"/>
      <c r="D361" s="2"/>
      <c r="E361" s="2"/>
      <c r="F361" s="2"/>
      <c r="G361" s="2"/>
      <c r="H361" s="39"/>
      <c r="I361" s="39"/>
      <c r="J361" s="39"/>
      <c r="K361" s="39"/>
      <c r="L361" s="39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>
      <c r="A362" s="2"/>
      <c r="B362" s="2"/>
      <c r="C362" s="2"/>
      <c r="D362" s="2"/>
      <c r="E362" s="2"/>
      <c r="F362" s="2"/>
      <c r="G362" s="2"/>
      <c r="H362" s="39"/>
      <c r="I362" s="39"/>
      <c r="J362" s="39"/>
      <c r="K362" s="39"/>
      <c r="L362" s="39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>
      <c r="A363" s="2"/>
      <c r="B363" s="2"/>
      <c r="C363" s="2"/>
      <c r="D363" s="2"/>
      <c r="E363" s="2"/>
      <c r="F363" s="2"/>
      <c r="G363" s="2"/>
      <c r="H363" s="39"/>
      <c r="I363" s="39"/>
      <c r="J363" s="39"/>
      <c r="K363" s="39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>
      <c r="A364" s="2"/>
      <c r="B364" s="2"/>
      <c r="C364" s="2"/>
      <c r="D364" s="2"/>
      <c r="E364" s="2"/>
      <c r="F364" s="2"/>
      <c r="G364" s="2"/>
      <c r="H364" s="39"/>
      <c r="I364" s="39"/>
      <c r="J364" s="39"/>
      <c r="K364" s="39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>
      <c r="A365" s="2"/>
      <c r="B365" s="2"/>
      <c r="C365" s="2"/>
      <c r="D365" s="2"/>
      <c r="E365" s="2"/>
      <c r="F365" s="2"/>
      <c r="G365" s="2"/>
      <c r="H365" s="39"/>
      <c r="I365" s="39"/>
      <c r="J365" s="39"/>
      <c r="K365" s="39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>
      <c r="A366" s="2"/>
      <c r="B366" s="2"/>
      <c r="C366" s="2"/>
      <c r="D366" s="2"/>
      <c r="E366" s="2"/>
      <c r="F366" s="2"/>
      <c r="G366" s="2"/>
      <c r="H366" s="39"/>
      <c r="I366" s="39"/>
      <c r="J366" s="39"/>
      <c r="K366" s="39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>
      <c r="A367" s="2"/>
      <c r="B367" s="2"/>
      <c r="C367" s="2"/>
      <c r="D367" s="2"/>
      <c r="E367" s="2"/>
      <c r="F367" s="2"/>
      <c r="G367" s="2"/>
      <c r="H367" s="39"/>
      <c r="I367" s="39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>
      <c r="A368" s="2"/>
      <c r="B368" s="2"/>
      <c r="C368" s="2"/>
      <c r="D368" s="2"/>
      <c r="E368" s="2"/>
      <c r="F368" s="2"/>
      <c r="G368" s="2"/>
      <c r="H368" s="39"/>
      <c r="I368" s="39"/>
      <c r="J368" s="39"/>
      <c r="K368" s="39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>
      <c r="A369" s="2"/>
      <c r="B369" s="2"/>
      <c r="C369" s="2"/>
      <c r="D369" s="2"/>
      <c r="E369" s="2"/>
      <c r="F369" s="2"/>
      <c r="G369" s="2"/>
      <c r="H369" s="39"/>
      <c r="I369" s="39"/>
      <c r="J369" s="39"/>
      <c r="K369" s="39"/>
      <c r="L369" s="39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>
      <c r="A370" s="2"/>
      <c r="B370" s="2"/>
      <c r="C370" s="2"/>
      <c r="D370" s="2"/>
      <c r="E370" s="2"/>
      <c r="F370" s="2"/>
      <c r="G370" s="2"/>
      <c r="H370" s="39"/>
      <c r="I370" s="39"/>
      <c r="J370" s="39"/>
      <c r="K370" s="39"/>
      <c r="L370" s="39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>
      <c r="A371" s="2"/>
      <c r="B371" s="2"/>
      <c r="C371" s="2"/>
      <c r="D371" s="2"/>
      <c r="E371" s="2"/>
      <c r="F371" s="2"/>
      <c r="G371" s="2"/>
      <c r="H371" s="39"/>
      <c r="I371" s="39"/>
      <c r="J371" s="39"/>
      <c r="K371" s="39"/>
      <c r="L371" s="39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>
      <c r="A372" s="2"/>
      <c r="B372" s="2"/>
      <c r="C372" s="2"/>
      <c r="D372" s="2"/>
      <c r="E372" s="2"/>
      <c r="F372" s="2"/>
      <c r="G372" s="2"/>
      <c r="H372" s="39"/>
      <c r="I372" s="39"/>
      <c r="J372" s="39"/>
      <c r="K372" s="39"/>
      <c r="L372" s="39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>
      <c r="A374" s="2"/>
      <c r="B374" s="2"/>
      <c r="C374" s="2"/>
      <c r="D374" s="2"/>
      <c r="E374" s="2"/>
      <c r="F374" s="2"/>
      <c r="G374" s="2"/>
      <c r="H374" s="39"/>
      <c r="I374" s="39"/>
      <c r="J374" s="39"/>
      <c r="K374" s="39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>
      <c r="A375" s="2"/>
      <c r="B375" s="2"/>
      <c r="C375" s="2"/>
      <c r="D375" s="2"/>
      <c r="E375" s="2"/>
      <c r="F375" s="2"/>
      <c r="G375" s="2"/>
      <c r="H375" s="39"/>
      <c r="I375" s="39"/>
      <c r="J375" s="2"/>
      <c r="K375" s="2"/>
      <c r="L375" s="39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>
      <c r="A376" s="2"/>
      <c r="B376" s="2"/>
      <c r="C376" s="2"/>
      <c r="D376" s="2"/>
      <c r="E376" s="2"/>
      <c r="F376" s="2"/>
      <c r="G376" s="2"/>
      <c r="H376" s="39"/>
      <c r="I376" s="39"/>
      <c r="J376" s="39"/>
      <c r="K376" s="39"/>
      <c r="L376" s="39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>
      <c r="A378" s="2"/>
      <c r="B378" s="2"/>
      <c r="C378" s="2"/>
      <c r="D378" s="2"/>
      <c r="E378" s="2"/>
      <c r="F378" s="2"/>
      <c r="G378" s="2"/>
      <c r="H378" s="39"/>
      <c r="I378" s="39"/>
      <c r="J378" s="39"/>
      <c r="K378" s="39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>
      <c r="A380" s="2"/>
      <c r="B380" s="2"/>
      <c r="C380" s="2"/>
      <c r="D380" s="2"/>
      <c r="E380" s="2"/>
      <c r="F380" s="2"/>
      <c r="G380" s="2"/>
      <c r="H380" s="39"/>
      <c r="I380" s="39"/>
      <c r="J380" s="39"/>
      <c r="K380" s="39"/>
      <c r="L380" s="39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>
      <c r="A381" s="2"/>
      <c r="B381" s="2"/>
      <c r="C381" s="2"/>
      <c r="D381" s="2"/>
      <c r="E381" s="2"/>
      <c r="F381" s="2"/>
      <c r="G381" s="2"/>
      <c r="H381" s="39"/>
      <c r="I381" s="39"/>
      <c r="J381" s="39"/>
      <c r="K381" s="39"/>
      <c r="L381" s="39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>
      <c r="A382" s="2"/>
      <c r="B382" s="2"/>
      <c r="C382" s="2"/>
      <c r="D382" s="2"/>
      <c r="E382" s="2"/>
      <c r="F382" s="2"/>
      <c r="G382" s="2"/>
      <c r="H382" s="39"/>
      <c r="I382" s="39"/>
      <c r="J382" s="39"/>
      <c r="K382" s="39"/>
      <c r="L382" s="39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>
      <c r="A383" s="2"/>
      <c r="B383" s="2"/>
      <c r="C383" s="2"/>
      <c r="D383" s="2"/>
      <c r="E383" s="2"/>
      <c r="F383" s="2"/>
      <c r="G383" s="2"/>
      <c r="H383" s="39"/>
      <c r="I383" s="39"/>
      <c r="J383" s="39"/>
      <c r="K383" s="39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>
      <c r="A384" s="2"/>
      <c r="B384" s="2"/>
      <c r="C384" s="2"/>
      <c r="D384" s="2"/>
      <c r="E384" s="2"/>
      <c r="F384" s="2"/>
      <c r="G384" s="2"/>
      <c r="H384" s="39"/>
      <c r="I384" s="39"/>
      <c r="J384" s="39"/>
      <c r="K384" s="39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>
      <c r="A385" s="2"/>
      <c r="B385" s="2"/>
      <c r="C385" s="2"/>
      <c r="D385" s="2"/>
      <c r="E385" s="2"/>
      <c r="F385" s="2"/>
      <c r="G385" s="2"/>
      <c r="H385" s="39"/>
      <c r="I385" s="39"/>
      <c r="J385" s="39"/>
      <c r="K385" s="39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>
      <c r="A386" s="2"/>
      <c r="B386" s="2"/>
      <c r="C386" s="2"/>
      <c r="D386" s="2"/>
      <c r="E386" s="2"/>
      <c r="F386" s="2"/>
      <c r="G386" s="2"/>
      <c r="H386" s="39"/>
      <c r="I386" s="39"/>
      <c r="J386" s="39"/>
      <c r="K386" s="39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>
      <c r="A387" s="2"/>
      <c r="B387" s="2"/>
      <c r="C387" s="2"/>
      <c r="D387" s="2"/>
      <c r="E387" s="2"/>
      <c r="F387" s="2"/>
      <c r="G387" s="2"/>
      <c r="H387" s="39"/>
      <c r="I387" s="39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>
      <c r="A388" s="2"/>
      <c r="B388" s="2"/>
      <c r="C388" s="2"/>
      <c r="D388" s="2"/>
      <c r="E388" s="2"/>
      <c r="F388" s="2"/>
      <c r="G388" s="2"/>
      <c r="H388" s="39"/>
      <c r="I388" s="39"/>
      <c r="J388" s="39"/>
      <c r="K388" s="39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>
      <c r="A389" s="2"/>
      <c r="B389" s="2"/>
      <c r="C389" s="2"/>
      <c r="D389" s="2"/>
      <c r="E389" s="2"/>
      <c r="F389" s="2"/>
      <c r="G389" s="2"/>
      <c r="H389" s="39"/>
      <c r="I389" s="39"/>
      <c r="J389" s="39"/>
      <c r="K389" s="39"/>
      <c r="L389" s="39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>
      <c r="A390" s="2"/>
      <c r="B390" s="2"/>
      <c r="C390" s="2"/>
      <c r="D390" s="2"/>
      <c r="E390" s="2"/>
      <c r="F390" s="2"/>
      <c r="G390" s="2"/>
      <c r="H390" s="39"/>
      <c r="I390" s="39"/>
      <c r="J390" s="39"/>
      <c r="K390" s="39"/>
      <c r="L390" s="39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>
      <c r="A391" s="2"/>
      <c r="B391" s="2"/>
      <c r="C391" s="2"/>
      <c r="D391" s="2"/>
      <c r="E391" s="2"/>
      <c r="F391" s="2"/>
      <c r="G391" s="2"/>
      <c r="H391" s="39"/>
      <c r="I391" s="39"/>
      <c r="J391" s="39"/>
      <c r="K391" s="39"/>
      <c r="L391" s="39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>
      <c r="A392" s="2"/>
      <c r="B392" s="2"/>
      <c r="C392" s="2"/>
      <c r="D392" s="2"/>
      <c r="E392" s="2"/>
      <c r="F392" s="2"/>
      <c r="G392" s="2"/>
      <c r="H392" s="39"/>
      <c r="I392" s="39"/>
      <c r="J392" s="39"/>
      <c r="K392" s="39"/>
      <c r="L392" s="39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>
      <c r="A394" s="2"/>
      <c r="B394" s="2"/>
      <c r="C394" s="2"/>
      <c r="D394" s="2"/>
      <c r="E394" s="2"/>
      <c r="F394" s="2"/>
      <c r="G394" s="2"/>
      <c r="H394" s="39"/>
      <c r="I394" s="39"/>
      <c r="J394" s="39"/>
      <c r="K394" s="39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>
      <c r="A395" s="2"/>
      <c r="B395" s="2"/>
      <c r="C395" s="2"/>
      <c r="D395" s="2"/>
      <c r="E395" s="2"/>
      <c r="F395" s="2"/>
      <c r="G395" s="2"/>
      <c r="H395" s="39"/>
      <c r="I395" s="39"/>
      <c r="J395" s="2"/>
      <c r="K395" s="2"/>
      <c r="L395" s="39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>
      <c r="A396" s="2"/>
      <c r="B396" s="2"/>
      <c r="C396" s="2"/>
      <c r="D396" s="2"/>
      <c r="E396" s="2"/>
      <c r="F396" s="2"/>
      <c r="G396" s="2"/>
      <c r="H396" s="39"/>
      <c r="I396" s="39"/>
      <c r="J396" s="39"/>
      <c r="K396" s="39"/>
      <c r="L396" s="39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>
      <c r="A398" s="2"/>
      <c r="B398" s="2"/>
      <c r="C398" s="2"/>
      <c r="D398" s="2"/>
      <c r="E398" s="2"/>
      <c r="F398" s="2"/>
      <c r="G398" s="2"/>
      <c r="H398" s="39"/>
      <c r="I398" s="39"/>
      <c r="J398" s="39"/>
      <c r="K398" s="39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>
      <c r="A400" s="2"/>
      <c r="B400" s="2"/>
      <c r="C400" s="2"/>
      <c r="D400" s="2"/>
      <c r="E400" s="2"/>
      <c r="F400" s="2"/>
      <c r="G400" s="2"/>
      <c r="H400" s="39"/>
      <c r="I400" s="39"/>
      <c r="J400" s="39"/>
      <c r="K400" s="39"/>
      <c r="L400" s="39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>
      <c r="A401" s="2"/>
      <c r="B401" s="2"/>
      <c r="C401" s="2"/>
      <c r="D401" s="2"/>
      <c r="E401" s="2"/>
      <c r="F401" s="2"/>
      <c r="G401" s="2"/>
      <c r="H401" s="39"/>
      <c r="I401" s="39"/>
      <c r="J401" s="39"/>
      <c r="K401" s="39"/>
      <c r="L401" s="39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>
      <c r="A402" s="2"/>
      <c r="B402" s="2"/>
      <c r="C402" s="2"/>
      <c r="D402" s="2"/>
      <c r="E402" s="2"/>
      <c r="F402" s="2"/>
      <c r="G402" s="2"/>
      <c r="H402" s="39"/>
      <c r="I402" s="39"/>
      <c r="J402" s="39"/>
      <c r="K402" s="39"/>
      <c r="L402" s="39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>
      <c r="A403" s="2"/>
      <c r="B403" s="2"/>
      <c r="C403" s="2"/>
      <c r="D403" s="2"/>
      <c r="E403" s="2"/>
      <c r="F403" s="2"/>
      <c r="G403" s="2"/>
      <c r="H403" s="39"/>
      <c r="I403" s="39"/>
      <c r="J403" s="39"/>
      <c r="K403" s="39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>
      <c r="A404" s="2"/>
      <c r="B404" s="2"/>
      <c r="C404" s="2"/>
      <c r="D404" s="2"/>
      <c r="E404" s="2"/>
      <c r="F404" s="2"/>
      <c r="G404" s="2"/>
      <c r="H404" s="39"/>
      <c r="I404" s="39"/>
      <c r="J404" s="39"/>
      <c r="K404" s="39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>
      <c r="A405" s="2"/>
      <c r="B405" s="2"/>
      <c r="C405" s="2"/>
      <c r="D405" s="2"/>
      <c r="E405" s="2"/>
      <c r="F405" s="2"/>
      <c r="G405" s="2"/>
      <c r="H405" s="39"/>
      <c r="I405" s="39"/>
      <c r="J405" s="39"/>
      <c r="K405" s="39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>
      <c r="A406" s="2"/>
      <c r="B406" s="2"/>
      <c r="C406" s="2"/>
      <c r="D406" s="2"/>
      <c r="E406" s="2"/>
      <c r="F406" s="2"/>
      <c r="G406" s="2"/>
      <c r="H406" s="39"/>
      <c r="I406" s="39"/>
      <c r="J406" s="39"/>
      <c r="K406" s="39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>
      <c r="A407" s="2"/>
      <c r="B407" s="2"/>
      <c r="C407" s="2"/>
      <c r="D407" s="2"/>
      <c r="E407" s="2"/>
      <c r="F407" s="2"/>
      <c r="G407" s="2"/>
      <c r="H407" s="39"/>
      <c r="I407" s="39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>
      <c r="A408" s="2"/>
      <c r="B408" s="2"/>
      <c r="C408" s="2"/>
      <c r="D408" s="2"/>
      <c r="E408" s="2"/>
      <c r="F408" s="2"/>
      <c r="G408" s="2"/>
      <c r="H408" s="39"/>
      <c r="I408" s="39"/>
      <c r="J408" s="39"/>
      <c r="K408" s="39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>
      <c r="A409" s="2"/>
      <c r="B409" s="2"/>
      <c r="C409" s="2"/>
      <c r="D409" s="2"/>
      <c r="E409" s="2"/>
      <c r="F409" s="2"/>
      <c r="G409" s="2"/>
      <c r="H409" s="39"/>
      <c r="I409" s="39"/>
      <c r="J409" s="39"/>
      <c r="K409" s="39"/>
      <c r="L409" s="39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>
      <c r="A410" s="2"/>
      <c r="B410" s="2"/>
      <c r="C410" s="2"/>
      <c r="D410" s="2"/>
      <c r="E410" s="2"/>
      <c r="F410" s="2"/>
      <c r="G410" s="2"/>
      <c r="H410" s="39"/>
      <c r="I410" s="39"/>
      <c r="J410" s="39"/>
      <c r="K410" s="39"/>
      <c r="L410" s="39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>
      <c r="A411" s="2"/>
      <c r="B411" s="2"/>
      <c r="C411" s="2"/>
      <c r="D411" s="2"/>
      <c r="E411" s="2"/>
      <c r="F411" s="2"/>
      <c r="G411" s="2"/>
      <c r="H411" s="39"/>
      <c r="I411" s="39"/>
      <c r="J411" s="39"/>
      <c r="K411" s="39"/>
      <c r="L411" s="39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>
      <c r="A412" s="2"/>
      <c r="B412" s="2"/>
      <c r="C412" s="2"/>
      <c r="D412" s="2"/>
      <c r="E412" s="2"/>
      <c r="F412" s="2"/>
      <c r="G412" s="2"/>
      <c r="H412" s="39"/>
      <c r="I412" s="39"/>
      <c r="J412" s="39"/>
      <c r="K412" s="39"/>
      <c r="L412" s="39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>
      <c r="A414" s="2"/>
      <c r="B414" s="2"/>
      <c r="C414" s="2"/>
      <c r="D414" s="2"/>
      <c r="E414" s="2"/>
      <c r="F414" s="2"/>
      <c r="G414" s="2"/>
      <c r="H414" s="39"/>
      <c r="I414" s="39"/>
      <c r="J414" s="39"/>
      <c r="K414" s="39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>
      <c r="A415" s="2"/>
      <c r="B415" s="2"/>
      <c r="C415" s="2"/>
      <c r="D415" s="2"/>
      <c r="E415" s="2"/>
      <c r="F415" s="2"/>
      <c r="G415" s="2"/>
      <c r="H415" s="39"/>
      <c r="I415" s="39"/>
      <c r="J415" s="2"/>
      <c r="K415" s="2"/>
      <c r="L415" s="39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>
      <c r="A416" s="2"/>
      <c r="B416" s="2"/>
      <c r="C416" s="2"/>
      <c r="D416" s="2"/>
      <c r="E416" s="2"/>
      <c r="F416" s="2"/>
      <c r="G416" s="2"/>
      <c r="H416" s="39"/>
      <c r="I416" s="39"/>
      <c r="J416" s="39"/>
      <c r="K416" s="39"/>
      <c r="L416" s="39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>
      <c r="A418" s="2"/>
      <c r="B418" s="2"/>
      <c r="C418" s="2"/>
      <c r="D418" s="2"/>
      <c r="E418" s="2"/>
      <c r="F418" s="2"/>
      <c r="G418" s="2"/>
      <c r="H418" s="39"/>
      <c r="I418" s="39"/>
      <c r="J418" s="39"/>
      <c r="K418" s="39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>
      <c r="A420" s="2"/>
      <c r="B420" s="2"/>
      <c r="C420" s="2"/>
      <c r="D420" s="2"/>
      <c r="E420" s="2"/>
      <c r="F420" s="2"/>
      <c r="G420" s="2"/>
      <c r="H420" s="39"/>
      <c r="I420" s="39"/>
      <c r="J420" s="39"/>
      <c r="K420" s="39"/>
      <c r="L420" s="39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>
      <c r="A421" s="2"/>
      <c r="B421" s="2"/>
      <c r="C421" s="2"/>
      <c r="D421" s="2"/>
      <c r="E421" s="2"/>
      <c r="F421" s="2"/>
      <c r="G421" s="2"/>
      <c r="H421" s="39"/>
      <c r="I421" s="39"/>
      <c r="J421" s="39"/>
      <c r="K421" s="39"/>
      <c r="L421" s="39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>
      <c r="A422" s="2"/>
      <c r="B422" s="2"/>
      <c r="C422" s="2"/>
      <c r="D422" s="2"/>
      <c r="E422" s="2"/>
      <c r="F422" s="2"/>
      <c r="G422" s="2"/>
      <c r="H422" s="39"/>
      <c r="I422" s="39"/>
      <c r="J422" s="39"/>
      <c r="K422" s="39"/>
      <c r="L422" s="39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>
      <c r="A423" s="2"/>
      <c r="B423" s="2"/>
      <c r="C423" s="2"/>
      <c r="D423" s="2"/>
      <c r="E423" s="2"/>
      <c r="F423" s="2"/>
      <c r="G423" s="2"/>
      <c r="H423" s="39"/>
      <c r="I423" s="39"/>
      <c r="J423" s="39"/>
      <c r="K423" s="39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>
      <c r="A424" s="2"/>
      <c r="B424" s="2"/>
      <c r="C424" s="2"/>
      <c r="D424" s="2"/>
      <c r="E424" s="2"/>
      <c r="F424" s="2"/>
      <c r="G424" s="2"/>
      <c r="H424" s="39"/>
      <c r="I424" s="39"/>
      <c r="J424" s="39"/>
      <c r="K424" s="39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>
      <c r="A425" s="2"/>
      <c r="B425" s="2"/>
      <c r="C425" s="2"/>
      <c r="D425" s="2"/>
      <c r="E425" s="2"/>
      <c r="F425" s="2"/>
      <c r="G425" s="2"/>
      <c r="H425" s="39"/>
      <c r="I425" s="39"/>
      <c r="J425" s="39"/>
      <c r="K425" s="39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>
      <c r="A426" s="2"/>
      <c r="B426" s="2"/>
      <c r="C426" s="2"/>
      <c r="D426" s="2"/>
      <c r="E426" s="2"/>
      <c r="F426" s="2"/>
      <c r="G426" s="2"/>
      <c r="H426" s="39"/>
      <c r="I426" s="39"/>
      <c r="J426" s="39"/>
      <c r="K426" s="39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>
      <c r="A427" s="2"/>
      <c r="B427" s="2"/>
      <c r="C427" s="2"/>
      <c r="D427" s="2"/>
      <c r="E427" s="2"/>
      <c r="F427" s="2"/>
      <c r="G427" s="2"/>
      <c r="H427" s="39"/>
      <c r="I427" s="39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>
      <c r="A428" s="2"/>
      <c r="B428" s="2"/>
      <c r="C428" s="2"/>
      <c r="D428" s="2"/>
      <c r="E428" s="2"/>
      <c r="F428" s="2"/>
      <c r="G428" s="2"/>
      <c r="H428" s="39"/>
      <c r="I428" s="39"/>
      <c r="J428" s="39"/>
      <c r="K428" s="39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>
      <c r="A429" s="2"/>
      <c r="B429" s="2"/>
      <c r="C429" s="2"/>
      <c r="D429" s="2"/>
      <c r="E429" s="2"/>
      <c r="F429" s="2"/>
      <c r="G429" s="2"/>
      <c r="H429" s="39"/>
      <c r="I429" s="39"/>
      <c r="J429" s="39"/>
      <c r="K429" s="39"/>
      <c r="L429" s="39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>
      <c r="A430" s="2"/>
      <c r="B430" s="2"/>
      <c r="C430" s="2"/>
      <c r="D430" s="2"/>
      <c r="E430" s="2"/>
      <c r="F430" s="2"/>
      <c r="G430" s="2"/>
      <c r="H430" s="39"/>
      <c r="I430" s="39"/>
      <c r="J430" s="39"/>
      <c r="K430" s="39"/>
      <c r="L430" s="39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>
      <c r="A431" s="2"/>
      <c r="B431" s="2"/>
      <c r="C431" s="2"/>
      <c r="D431" s="2"/>
      <c r="E431" s="2"/>
      <c r="F431" s="2"/>
      <c r="G431" s="2"/>
      <c r="H431" s="39"/>
      <c r="I431" s="39"/>
      <c r="J431" s="39"/>
      <c r="K431" s="39"/>
      <c r="L431" s="39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>
      <c r="A432" s="2"/>
      <c r="B432" s="2"/>
      <c r="C432" s="2"/>
      <c r="D432" s="2"/>
      <c r="E432" s="2"/>
      <c r="F432" s="2"/>
      <c r="G432" s="2"/>
      <c r="H432" s="39"/>
      <c r="I432" s="39"/>
      <c r="J432" s="39"/>
      <c r="K432" s="39"/>
      <c r="L432" s="39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>
      <c r="A434" s="2"/>
      <c r="B434" s="2"/>
      <c r="C434" s="2"/>
      <c r="D434" s="2"/>
      <c r="E434" s="2"/>
      <c r="F434" s="2"/>
      <c r="G434" s="2"/>
      <c r="H434" s="39"/>
      <c r="I434" s="39"/>
      <c r="J434" s="39"/>
      <c r="K434" s="39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>
      <c r="A435" s="2"/>
      <c r="B435" s="2"/>
      <c r="C435" s="2"/>
      <c r="D435" s="2"/>
      <c r="E435" s="2"/>
      <c r="F435" s="2"/>
      <c r="G435" s="2"/>
      <c r="H435" s="39"/>
      <c r="I435" s="39"/>
      <c r="J435" s="2"/>
      <c r="K435" s="2"/>
      <c r="L435" s="39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>
      <c r="A436" s="2"/>
      <c r="B436" s="2"/>
      <c r="C436" s="2"/>
      <c r="D436" s="2"/>
      <c r="E436" s="2"/>
      <c r="F436" s="2"/>
      <c r="G436" s="2"/>
      <c r="H436" s="39"/>
      <c r="I436" s="39"/>
      <c r="J436" s="39"/>
      <c r="K436" s="39"/>
      <c r="L436" s="39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>
      <c r="A438" s="2"/>
      <c r="B438" s="2"/>
      <c r="C438" s="2"/>
      <c r="D438" s="2"/>
      <c r="E438" s="2"/>
      <c r="F438" s="2"/>
      <c r="G438" s="2"/>
      <c r="H438" s="39"/>
      <c r="I438" s="39"/>
      <c r="J438" s="39"/>
      <c r="K438" s="39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>
      <c r="A440" s="2"/>
      <c r="B440" s="2"/>
      <c r="C440" s="2"/>
      <c r="D440" s="2"/>
      <c r="E440" s="2"/>
      <c r="F440" s="2"/>
      <c r="G440" s="2"/>
      <c r="H440" s="39"/>
      <c r="I440" s="39"/>
      <c r="J440" s="39"/>
      <c r="K440" s="39"/>
      <c r="L440" s="39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>
      <c r="A441" s="2"/>
      <c r="B441" s="2"/>
      <c r="C441" s="2"/>
      <c r="D441" s="2"/>
      <c r="E441" s="2"/>
      <c r="F441" s="2"/>
      <c r="G441" s="2"/>
      <c r="H441" s="39"/>
      <c r="I441" s="39"/>
      <c r="J441" s="39"/>
      <c r="K441" s="39"/>
      <c r="L441" s="39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>
      <c r="A442" s="2"/>
      <c r="B442" s="2"/>
      <c r="C442" s="2"/>
      <c r="D442" s="2"/>
      <c r="E442" s="2"/>
      <c r="F442" s="2"/>
      <c r="G442" s="2"/>
      <c r="H442" s="39"/>
      <c r="I442" s="39"/>
      <c r="J442" s="39"/>
      <c r="K442" s="39"/>
      <c r="L442" s="39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>
      <c r="A443" s="2"/>
      <c r="B443" s="2"/>
      <c r="C443" s="2"/>
      <c r="D443" s="2"/>
      <c r="E443" s="2"/>
      <c r="F443" s="2"/>
      <c r="G443" s="2"/>
      <c r="H443" s="39"/>
      <c r="I443" s="39"/>
      <c r="J443" s="39"/>
      <c r="K443" s="39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>
      <c r="A444" s="2"/>
      <c r="B444" s="2"/>
      <c r="C444" s="2"/>
      <c r="D444" s="2"/>
      <c r="E444" s="2"/>
      <c r="F444" s="2"/>
      <c r="G444" s="2"/>
      <c r="H444" s="39"/>
      <c r="I444" s="39"/>
      <c r="J444" s="39"/>
      <c r="K444" s="39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>
      <c r="A445" s="2"/>
      <c r="B445" s="2"/>
      <c r="C445" s="2"/>
      <c r="D445" s="2"/>
      <c r="E445" s="2"/>
      <c r="F445" s="2"/>
      <c r="G445" s="2"/>
      <c r="H445" s="39"/>
      <c r="I445" s="39"/>
      <c r="J445" s="39"/>
      <c r="K445" s="39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>
      <c r="A446" s="2"/>
      <c r="B446" s="2"/>
      <c r="C446" s="2"/>
      <c r="D446" s="2"/>
      <c r="E446" s="2"/>
      <c r="F446" s="2"/>
      <c r="G446" s="2"/>
      <c r="H446" s="39"/>
      <c r="I446" s="39"/>
      <c r="J446" s="39"/>
      <c r="K446" s="39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>
      <c r="A447" s="2"/>
      <c r="B447" s="2"/>
      <c r="C447" s="2"/>
      <c r="D447" s="2"/>
      <c r="E447" s="2"/>
      <c r="F447" s="2"/>
      <c r="G447" s="2"/>
      <c r="H447" s="39"/>
      <c r="I447" s="39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>
      <c r="A448" s="2"/>
      <c r="B448" s="2"/>
      <c r="C448" s="2"/>
      <c r="D448" s="2"/>
      <c r="E448" s="2"/>
      <c r="F448" s="2"/>
      <c r="G448" s="2"/>
      <c r="H448" s="39"/>
      <c r="I448" s="39"/>
      <c r="J448" s="39"/>
      <c r="K448" s="39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>
      <c r="A449" s="2"/>
      <c r="B449" s="2"/>
      <c r="C449" s="2"/>
      <c r="D449" s="2"/>
      <c r="E449" s="2"/>
      <c r="F449" s="2"/>
      <c r="G449" s="2"/>
      <c r="H449" s="39"/>
      <c r="I449" s="39"/>
      <c r="J449" s="39"/>
      <c r="K449" s="39"/>
      <c r="L449" s="39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>
      <c r="A450" s="2"/>
      <c r="B450" s="2"/>
      <c r="C450" s="2"/>
      <c r="D450" s="2"/>
      <c r="E450" s="2"/>
      <c r="F450" s="2"/>
      <c r="G450" s="2"/>
      <c r="H450" s="39"/>
      <c r="I450" s="39"/>
      <c r="J450" s="39"/>
      <c r="K450" s="39"/>
      <c r="L450" s="39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>
      <c r="A451" s="2"/>
      <c r="B451" s="2"/>
      <c r="C451" s="2"/>
      <c r="D451" s="2"/>
      <c r="E451" s="2"/>
      <c r="F451" s="2"/>
      <c r="G451" s="2"/>
      <c r="H451" s="39"/>
      <c r="I451" s="39"/>
      <c r="J451" s="39"/>
      <c r="K451" s="39"/>
      <c r="L451" s="39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>
      <c r="A452" s="2"/>
      <c r="B452" s="2"/>
      <c r="C452" s="2"/>
      <c r="D452" s="2"/>
      <c r="E452" s="2"/>
      <c r="F452" s="2"/>
      <c r="G452" s="2"/>
      <c r="H452" s="39"/>
      <c r="I452" s="39"/>
      <c r="J452" s="39"/>
      <c r="K452" s="39"/>
      <c r="L452" s="39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>
      <c r="A454" s="2"/>
      <c r="B454" s="2"/>
      <c r="C454" s="2"/>
      <c r="D454" s="2"/>
      <c r="E454" s="2"/>
      <c r="F454" s="2"/>
      <c r="G454" s="2"/>
      <c r="H454" s="39"/>
      <c r="I454" s="39"/>
      <c r="J454" s="39"/>
      <c r="K454" s="39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>
      <c r="A455" s="2"/>
      <c r="B455" s="2"/>
      <c r="C455" s="2"/>
      <c r="D455" s="2"/>
      <c r="E455" s="2"/>
      <c r="F455" s="2"/>
      <c r="G455" s="2"/>
      <c r="H455" s="39"/>
      <c r="I455" s="39"/>
      <c r="J455" s="2"/>
      <c r="K455" s="2"/>
      <c r="L455" s="39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>
      <c r="A456" s="2"/>
      <c r="B456" s="2"/>
      <c r="C456" s="2"/>
      <c r="D456" s="2"/>
      <c r="E456" s="2"/>
      <c r="F456" s="2"/>
      <c r="G456" s="2"/>
      <c r="H456" s="39"/>
      <c r="I456" s="39"/>
      <c r="J456" s="39"/>
      <c r="K456" s="39"/>
      <c r="L456" s="39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>
      <c r="A458" s="2"/>
      <c r="B458" s="2"/>
      <c r="C458" s="2"/>
      <c r="D458" s="2"/>
      <c r="E458" s="2"/>
      <c r="F458" s="2"/>
      <c r="G458" s="2"/>
      <c r="H458" s="39"/>
      <c r="I458" s="39"/>
      <c r="J458" s="39"/>
      <c r="K458" s="39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>
      <c r="A460" s="2"/>
      <c r="B460" s="2"/>
      <c r="C460" s="2"/>
      <c r="D460" s="2"/>
      <c r="E460" s="2"/>
      <c r="F460" s="2"/>
      <c r="G460" s="2"/>
      <c r="H460" s="39"/>
      <c r="I460" s="39"/>
      <c r="J460" s="39"/>
      <c r="K460" s="39"/>
      <c r="L460" s="39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>
      <c r="A461" s="2"/>
      <c r="B461" s="2"/>
      <c r="C461" s="2"/>
      <c r="D461" s="2"/>
      <c r="E461" s="2"/>
      <c r="F461" s="2"/>
      <c r="G461" s="2"/>
      <c r="H461" s="39"/>
      <c r="I461" s="39"/>
      <c r="J461" s="39"/>
      <c r="K461" s="39"/>
      <c r="L461" s="39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>
      <c r="A462" s="2"/>
      <c r="B462" s="2"/>
      <c r="C462" s="2"/>
      <c r="D462" s="2"/>
      <c r="E462" s="2"/>
      <c r="F462" s="2"/>
      <c r="G462" s="2"/>
      <c r="H462" s="39"/>
      <c r="I462" s="39"/>
      <c r="J462" s="39"/>
      <c r="K462" s="39"/>
      <c r="L462" s="39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>
      <c r="A463" s="2"/>
      <c r="B463" s="2"/>
      <c r="C463" s="2"/>
      <c r="D463" s="2"/>
      <c r="E463" s="2"/>
      <c r="F463" s="2"/>
      <c r="G463" s="2"/>
      <c r="H463" s="39"/>
      <c r="I463" s="39"/>
      <c r="J463" s="39"/>
      <c r="K463" s="39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>
      <c r="A464" s="2"/>
      <c r="B464" s="2"/>
      <c r="C464" s="2"/>
      <c r="D464" s="2"/>
      <c r="E464" s="2"/>
      <c r="F464" s="2"/>
      <c r="G464" s="2"/>
      <c r="H464" s="39"/>
      <c r="I464" s="39"/>
      <c r="J464" s="39"/>
      <c r="K464" s="39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>
      <c r="A465" s="2"/>
      <c r="B465" s="2"/>
      <c r="C465" s="2"/>
      <c r="D465" s="2"/>
      <c r="E465" s="2"/>
      <c r="F465" s="2"/>
      <c r="G465" s="2"/>
      <c r="H465" s="39"/>
      <c r="I465" s="39"/>
      <c r="J465" s="39"/>
      <c r="K465" s="39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>
      <c r="A466" s="2"/>
      <c r="B466" s="2"/>
      <c r="C466" s="2"/>
      <c r="D466" s="2"/>
      <c r="E466" s="2"/>
      <c r="F466" s="2"/>
      <c r="G466" s="2"/>
      <c r="H466" s="39"/>
      <c r="I466" s="39"/>
      <c r="J466" s="39"/>
      <c r="K466" s="39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>
      <c r="A467" s="2"/>
      <c r="B467" s="2"/>
      <c r="C467" s="2"/>
      <c r="D467" s="2"/>
      <c r="E467" s="2"/>
      <c r="F467" s="2"/>
      <c r="G467" s="2"/>
      <c r="H467" s="39"/>
      <c r="I467" s="39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>
      <c r="A468" s="2"/>
      <c r="B468" s="2"/>
      <c r="C468" s="2"/>
      <c r="D468" s="2"/>
      <c r="E468" s="2"/>
      <c r="F468" s="2"/>
      <c r="G468" s="2"/>
      <c r="H468" s="39"/>
      <c r="I468" s="39"/>
      <c r="J468" s="39"/>
      <c r="K468" s="39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>
      <c r="A469" s="2"/>
      <c r="B469" s="2"/>
      <c r="C469" s="2"/>
      <c r="D469" s="2"/>
      <c r="E469" s="2"/>
      <c r="F469" s="2"/>
      <c r="G469" s="2"/>
      <c r="H469" s="39"/>
      <c r="I469" s="39"/>
      <c r="J469" s="39"/>
      <c r="K469" s="39"/>
      <c r="L469" s="39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>
      <c r="A470" s="2"/>
      <c r="B470" s="2"/>
      <c r="C470" s="2"/>
      <c r="D470" s="2"/>
      <c r="E470" s="2"/>
      <c r="F470" s="2"/>
      <c r="G470" s="2"/>
      <c r="H470" s="39"/>
      <c r="I470" s="39"/>
      <c r="J470" s="39"/>
      <c r="K470" s="39"/>
      <c r="L470" s="39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>
      <c r="A471" s="2"/>
      <c r="B471" s="2"/>
      <c r="C471" s="2"/>
      <c r="D471" s="2"/>
      <c r="E471" s="2"/>
      <c r="F471" s="2"/>
      <c r="G471" s="2"/>
      <c r="H471" s="39"/>
      <c r="I471" s="39"/>
      <c r="J471" s="39"/>
      <c r="K471" s="39"/>
      <c r="L471" s="39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>
      <c r="A472" s="2"/>
      <c r="B472" s="2"/>
      <c r="C472" s="2"/>
      <c r="D472" s="2"/>
      <c r="E472" s="2"/>
      <c r="F472" s="2"/>
      <c r="G472" s="2"/>
      <c r="H472" s="39"/>
      <c r="I472" s="39"/>
      <c r="J472" s="39"/>
      <c r="K472" s="39"/>
      <c r="L472" s="39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>
      <c r="A474" s="2"/>
      <c r="B474" s="2"/>
      <c r="C474" s="2"/>
      <c r="D474" s="2"/>
      <c r="E474" s="2"/>
      <c r="F474" s="2"/>
      <c r="G474" s="2"/>
      <c r="H474" s="39"/>
      <c r="I474" s="39"/>
      <c r="J474" s="39"/>
      <c r="K474" s="39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>
      <c r="A475" s="2"/>
      <c r="B475" s="2"/>
      <c r="C475" s="2"/>
      <c r="D475" s="2"/>
      <c r="E475" s="2"/>
      <c r="F475" s="2"/>
      <c r="G475" s="2"/>
      <c r="H475" s="39"/>
      <c r="I475" s="39"/>
      <c r="J475" s="2"/>
      <c r="K475" s="2"/>
      <c r="L475" s="39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>
      <c r="A476" s="2"/>
      <c r="B476" s="2"/>
      <c r="C476" s="2"/>
      <c r="D476" s="2"/>
      <c r="E476" s="2"/>
      <c r="F476" s="2"/>
      <c r="G476" s="2"/>
      <c r="H476" s="39"/>
      <c r="I476" s="39"/>
      <c r="J476" s="39"/>
      <c r="K476" s="39"/>
      <c r="L476" s="39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>
      <c r="A478" s="2"/>
      <c r="B478" s="2"/>
      <c r="C478" s="2"/>
      <c r="D478" s="2"/>
      <c r="E478" s="2"/>
      <c r="F478" s="2"/>
      <c r="G478" s="2"/>
      <c r="H478" s="39"/>
      <c r="I478" s="39"/>
      <c r="J478" s="39"/>
      <c r="K478" s="39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>
      <c r="A480" s="2"/>
      <c r="B480" s="2"/>
      <c r="C480" s="2"/>
      <c r="D480" s="2"/>
      <c r="E480" s="2"/>
      <c r="F480" s="2"/>
      <c r="G480" s="2"/>
      <c r="H480" s="39"/>
      <c r="I480" s="39"/>
      <c r="J480" s="39"/>
      <c r="K480" s="39"/>
      <c r="L480" s="39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>
      <c r="A481" s="2"/>
      <c r="B481" s="2"/>
      <c r="C481" s="2"/>
      <c r="D481" s="2"/>
      <c r="E481" s="2"/>
      <c r="F481" s="2"/>
      <c r="G481" s="2"/>
      <c r="H481" s="39"/>
      <c r="I481" s="39"/>
      <c r="J481" s="39"/>
      <c r="K481" s="39"/>
      <c r="L481" s="39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>
      <c r="A482" s="2"/>
      <c r="B482" s="2"/>
      <c r="C482" s="2"/>
      <c r="D482" s="2"/>
      <c r="E482" s="2"/>
      <c r="F482" s="2"/>
      <c r="G482" s="2"/>
      <c r="H482" s="39"/>
      <c r="I482" s="39"/>
      <c r="J482" s="39"/>
      <c r="K482" s="39"/>
      <c r="L482" s="39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>
      <c r="A483" s="2"/>
      <c r="B483" s="2"/>
      <c r="C483" s="2"/>
      <c r="D483" s="2"/>
      <c r="E483" s="2"/>
      <c r="F483" s="2"/>
      <c r="G483" s="2"/>
      <c r="H483" s="39"/>
      <c r="I483" s="39"/>
      <c r="J483" s="39"/>
      <c r="K483" s="39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>
      <c r="A484" s="2"/>
      <c r="B484" s="2"/>
      <c r="C484" s="2"/>
      <c r="D484" s="2"/>
      <c r="E484" s="2"/>
      <c r="F484" s="2"/>
      <c r="G484" s="2"/>
      <c r="H484" s="39"/>
      <c r="I484" s="39"/>
      <c r="J484" s="39"/>
      <c r="K484" s="39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>
      <c r="A485" s="2"/>
      <c r="B485" s="2"/>
      <c r="C485" s="2"/>
      <c r="D485" s="2"/>
      <c r="E485" s="2"/>
      <c r="F485" s="2"/>
      <c r="G485" s="2"/>
      <c r="H485" s="39"/>
      <c r="I485" s="39"/>
      <c r="J485" s="39"/>
      <c r="K485" s="39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>
      <c r="A486" s="2"/>
      <c r="B486" s="2"/>
      <c r="C486" s="2"/>
      <c r="D486" s="2"/>
      <c r="E486" s="2"/>
      <c r="F486" s="2"/>
      <c r="G486" s="2"/>
      <c r="H486" s="39"/>
      <c r="I486" s="39"/>
      <c r="J486" s="39"/>
      <c r="K486" s="39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>
      <c r="A487" s="2"/>
      <c r="B487" s="2"/>
      <c r="C487" s="2"/>
      <c r="D487" s="2"/>
      <c r="E487" s="2"/>
      <c r="F487" s="2"/>
      <c r="G487" s="2"/>
      <c r="H487" s="39"/>
      <c r="I487" s="39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>
      <c r="A488" s="2"/>
      <c r="B488" s="2"/>
      <c r="C488" s="2"/>
      <c r="D488" s="2"/>
      <c r="E488" s="2"/>
      <c r="F488" s="2"/>
      <c r="G488" s="2"/>
      <c r="H488" s="39"/>
      <c r="I488" s="39"/>
      <c r="J488" s="39"/>
      <c r="K488" s="39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>
      <c r="A489" s="2"/>
      <c r="B489" s="2"/>
      <c r="C489" s="2"/>
      <c r="D489" s="2"/>
      <c r="E489" s="2"/>
      <c r="F489" s="2"/>
      <c r="G489" s="2"/>
      <c r="H489" s="39"/>
      <c r="I489" s="39"/>
      <c r="J489" s="39"/>
      <c r="K489" s="39"/>
      <c r="L489" s="39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>
      <c r="A490" s="2"/>
      <c r="B490" s="2"/>
      <c r="C490" s="2"/>
      <c r="D490" s="2"/>
      <c r="E490" s="2"/>
      <c r="F490" s="2"/>
      <c r="G490" s="2"/>
      <c r="H490" s="39"/>
      <c r="I490" s="39"/>
      <c r="J490" s="39"/>
      <c r="K490" s="39"/>
      <c r="L490" s="39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>
      <c r="A491" s="2"/>
      <c r="B491" s="2"/>
      <c r="C491" s="2"/>
      <c r="D491" s="2"/>
      <c r="E491" s="2"/>
      <c r="F491" s="2"/>
      <c r="G491" s="2"/>
      <c r="H491" s="39"/>
      <c r="I491" s="39"/>
      <c r="J491" s="39"/>
      <c r="K491" s="39"/>
      <c r="L491" s="39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>
      <c r="A492" s="2"/>
      <c r="B492" s="2"/>
      <c r="C492" s="2"/>
      <c r="D492" s="2"/>
      <c r="E492" s="2"/>
      <c r="F492" s="2"/>
      <c r="G492" s="2"/>
      <c r="H492" s="39"/>
      <c r="I492" s="39"/>
      <c r="J492" s="39"/>
      <c r="K492" s="39"/>
      <c r="L492" s="39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>
      <c r="A494" s="2"/>
      <c r="B494" s="2"/>
      <c r="C494" s="2"/>
      <c r="D494" s="2"/>
      <c r="E494" s="2"/>
      <c r="F494" s="2"/>
      <c r="G494" s="2"/>
      <c r="H494" s="39"/>
      <c r="I494" s="39"/>
      <c r="J494" s="39"/>
      <c r="K494" s="39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>
      <c r="A495" s="2"/>
      <c r="B495" s="2"/>
      <c r="C495" s="2"/>
      <c r="D495" s="2"/>
      <c r="E495" s="2"/>
      <c r="F495" s="2"/>
      <c r="G495" s="2"/>
      <c r="H495" s="39"/>
      <c r="I495" s="39"/>
      <c r="J495" s="2"/>
      <c r="K495" s="2"/>
      <c r="L495" s="39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>
      <c r="A496" s="2"/>
      <c r="B496" s="2"/>
      <c r="C496" s="2"/>
      <c r="D496" s="2"/>
      <c r="E496" s="2"/>
      <c r="F496" s="2"/>
      <c r="G496" s="2"/>
      <c r="H496" s="39"/>
      <c r="I496" s="39"/>
      <c r="J496" s="39"/>
      <c r="K496" s="39"/>
      <c r="L496" s="39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>
      <c r="A498" s="2"/>
      <c r="B498" s="2"/>
      <c r="C498" s="2"/>
      <c r="D498" s="2"/>
      <c r="E498" s="2"/>
      <c r="F498" s="2"/>
      <c r="G498" s="2"/>
      <c r="H498" s="39"/>
      <c r="I498" s="39"/>
      <c r="J498" s="39"/>
      <c r="K498" s="39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>
      <c r="A500" s="2"/>
      <c r="B500" s="2"/>
      <c r="C500" s="2"/>
      <c r="D500" s="2"/>
      <c r="E500" s="2"/>
      <c r="F500" s="2"/>
      <c r="G500" s="2"/>
      <c r="H500" s="39"/>
      <c r="I500" s="39"/>
      <c r="J500" s="39"/>
      <c r="K500" s="39"/>
      <c r="L500" s="39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>
      <c r="A501" s="2"/>
      <c r="B501" s="2"/>
      <c r="C501" s="2"/>
      <c r="D501" s="2"/>
      <c r="E501" s="2"/>
      <c r="F501" s="2"/>
      <c r="G501" s="2"/>
      <c r="H501" s="39"/>
      <c r="I501" s="39"/>
      <c r="J501" s="39"/>
      <c r="K501" s="39"/>
      <c r="L501" s="39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>
      <c r="A502" s="2"/>
      <c r="B502" s="2"/>
      <c r="C502" s="2"/>
      <c r="D502" s="2"/>
      <c r="E502" s="2"/>
      <c r="F502" s="2"/>
      <c r="G502" s="2"/>
      <c r="H502" s="39"/>
      <c r="I502" s="39"/>
      <c r="J502" s="39"/>
      <c r="K502" s="39"/>
      <c r="L502" s="39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>
      <c r="A503" s="2"/>
      <c r="B503" s="2"/>
      <c r="C503" s="2"/>
      <c r="D503" s="2"/>
      <c r="E503" s="2"/>
      <c r="F503" s="2"/>
      <c r="G503" s="2"/>
      <c r="H503" s="39"/>
      <c r="I503" s="39"/>
      <c r="J503" s="39"/>
      <c r="K503" s="39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>
      <c r="A504" s="2"/>
      <c r="B504" s="2"/>
      <c r="C504" s="2"/>
      <c r="D504" s="2"/>
      <c r="E504" s="2"/>
      <c r="F504" s="2"/>
      <c r="G504" s="2"/>
      <c r="H504" s="39"/>
      <c r="I504" s="39"/>
      <c r="J504" s="39"/>
      <c r="K504" s="39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>
      <c r="A505" s="2"/>
      <c r="B505" s="2"/>
      <c r="C505" s="2"/>
      <c r="D505" s="2"/>
      <c r="E505" s="2"/>
      <c r="F505" s="2"/>
      <c r="G505" s="2"/>
      <c r="H505" s="39"/>
      <c r="I505" s="39"/>
      <c r="J505" s="39"/>
      <c r="K505" s="39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>
      <c r="A506" s="2"/>
      <c r="B506" s="2"/>
      <c r="C506" s="2"/>
      <c r="D506" s="2"/>
      <c r="E506" s="2"/>
      <c r="F506" s="2"/>
      <c r="G506" s="2"/>
      <c r="H506" s="39"/>
      <c r="I506" s="39"/>
      <c r="J506" s="39"/>
      <c r="K506" s="39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>
      <c r="A507" s="2"/>
      <c r="B507" s="2"/>
      <c r="C507" s="2"/>
      <c r="D507" s="2"/>
      <c r="E507" s="2"/>
      <c r="F507" s="2"/>
      <c r="G507" s="2"/>
      <c r="H507" s="39"/>
      <c r="I507" s="39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>
      <c r="A508" s="2"/>
      <c r="B508" s="2"/>
      <c r="C508" s="2"/>
      <c r="D508" s="2"/>
      <c r="E508" s="2"/>
      <c r="F508" s="2"/>
      <c r="G508" s="2"/>
      <c r="H508" s="39"/>
      <c r="I508" s="39"/>
      <c r="J508" s="39"/>
      <c r="K508" s="39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>
      <c r="A509" s="2"/>
      <c r="B509" s="2"/>
      <c r="C509" s="2"/>
      <c r="D509" s="2"/>
      <c r="E509" s="2"/>
      <c r="F509" s="2"/>
      <c r="G509" s="2"/>
      <c r="H509" s="39"/>
      <c r="I509" s="39"/>
      <c r="J509" s="39"/>
      <c r="K509" s="39"/>
      <c r="L509" s="39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>
      <c r="A510" s="2"/>
      <c r="B510" s="2"/>
      <c r="C510" s="2"/>
      <c r="D510" s="2"/>
      <c r="E510" s="2"/>
      <c r="F510" s="2"/>
      <c r="G510" s="2"/>
      <c r="H510" s="39"/>
      <c r="I510" s="39"/>
      <c r="J510" s="39"/>
      <c r="K510" s="39"/>
      <c r="L510" s="39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>
      <c r="A511" s="2"/>
      <c r="B511" s="2"/>
      <c r="C511" s="2"/>
      <c r="D511" s="2"/>
      <c r="E511" s="2"/>
      <c r="F511" s="2"/>
      <c r="G511" s="2"/>
      <c r="H511" s="39"/>
      <c r="I511" s="39"/>
      <c r="J511" s="39"/>
      <c r="K511" s="39"/>
      <c r="L511" s="39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>
      <c r="A512" s="2"/>
      <c r="B512" s="2"/>
      <c r="C512" s="2"/>
      <c r="D512" s="2"/>
      <c r="E512" s="2"/>
      <c r="F512" s="2"/>
      <c r="G512" s="2"/>
      <c r="H512" s="39"/>
      <c r="I512" s="39"/>
      <c r="J512" s="39"/>
      <c r="K512" s="39"/>
      <c r="L512" s="39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>
      <c r="A514" s="2"/>
      <c r="B514" s="2"/>
      <c r="C514" s="2"/>
      <c r="D514" s="2"/>
      <c r="E514" s="2"/>
      <c r="F514" s="2"/>
      <c r="G514" s="2"/>
      <c r="H514" s="39"/>
      <c r="I514" s="39"/>
      <c r="J514" s="39"/>
      <c r="K514" s="39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>
      <c r="A515" s="2"/>
      <c r="B515" s="2"/>
      <c r="C515" s="2"/>
      <c r="D515" s="2"/>
      <c r="E515" s="2"/>
      <c r="F515" s="2"/>
      <c r="G515" s="2"/>
      <c r="H515" s="39"/>
      <c r="I515" s="39"/>
      <c r="J515" s="2"/>
      <c r="K515" s="2"/>
      <c r="L515" s="39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>
      <c r="A516" s="2"/>
      <c r="B516" s="2"/>
      <c r="C516" s="2"/>
      <c r="D516" s="2"/>
      <c r="E516" s="2"/>
      <c r="F516" s="2"/>
      <c r="G516" s="2"/>
      <c r="H516" s="39"/>
      <c r="I516" s="39"/>
      <c r="J516" s="39"/>
      <c r="K516" s="39"/>
      <c r="L516" s="39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>
      <c r="A518" s="2"/>
      <c r="B518" s="2"/>
      <c r="C518" s="2"/>
      <c r="D518" s="2"/>
      <c r="E518" s="2"/>
      <c r="F518" s="2"/>
      <c r="G518" s="2"/>
      <c r="H518" s="39"/>
      <c r="I518" s="39"/>
      <c r="J518" s="39"/>
      <c r="K518" s="39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>
      <c r="A520" s="2"/>
      <c r="B520" s="2"/>
      <c r="C520" s="2"/>
      <c r="D520" s="2"/>
      <c r="E520" s="2"/>
      <c r="F520" s="2"/>
      <c r="G520" s="2"/>
      <c r="H520" s="39"/>
      <c r="I520" s="39"/>
      <c r="J520" s="39"/>
      <c r="K520" s="39"/>
      <c r="L520" s="39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>
      <c r="A521" s="2"/>
      <c r="B521" s="2"/>
      <c r="C521" s="2"/>
      <c r="D521" s="2"/>
      <c r="E521" s="2"/>
      <c r="F521" s="2"/>
      <c r="G521" s="2"/>
      <c r="H521" s="39"/>
      <c r="I521" s="39"/>
      <c r="J521" s="39"/>
      <c r="K521" s="39"/>
      <c r="L521" s="39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>
      <c r="A522" s="2"/>
      <c r="B522" s="2"/>
      <c r="C522" s="2"/>
      <c r="D522" s="2"/>
      <c r="E522" s="2"/>
      <c r="F522" s="2"/>
      <c r="G522" s="2"/>
      <c r="H522" s="39"/>
      <c r="I522" s="39"/>
      <c r="J522" s="39"/>
      <c r="K522" s="39"/>
      <c r="L522" s="39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>
      <c r="A523" s="2"/>
      <c r="B523" s="2"/>
      <c r="C523" s="2"/>
      <c r="D523" s="2"/>
      <c r="E523" s="2"/>
      <c r="F523" s="2"/>
      <c r="G523" s="2"/>
      <c r="H523" s="39"/>
      <c r="I523" s="39"/>
      <c r="J523" s="39"/>
      <c r="K523" s="39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>
      <c r="A524" s="2"/>
      <c r="B524" s="2"/>
      <c r="C524" s="2"/>
      <c r="D524" s="2"/>
      <c r="E524" s="2"/>
      <c r="F524" s="2"/>
      <c r="G524" s="2"/>
      <c r="H524" s="39"/>
      <c r="I524" s="39"/>
      <c r="J524" s="39"/>
      <c r="K524" s="39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>
      <c r="A525" s="2"/>
      <c r="B525" s="2"/>
      <c r="C525" s="2"/>
      <c r="D525" s="2"/>
      <c r="E525" s="2"/>
      <c r="F525" s="2"/>
      <c r="G525" s="2"/>
      <c r="H525" s="39"/>
      <c r="I525" s="39"/>
      <c r="J525" s="39"/>
      <c r="K525" s="39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>
      <c r="A526" s="2"/>
      <c r="B526" s="2"/>
      <c r="C526" s="2"/>
      <c r="D526" s="2"/>
      <c r="E526" s="2"/>
      <c r="F526" s="2"/>
      <c r="G526" s="2"/>
      <c r="H526" s="39"/>
      <c r="I526" s="39"/>
      <c r="J526" s="39"/>
      <c r="K526" s="39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>
      <c r="A527" s="2"/>
      <c r="B527" s="2"/>
      <c r="C527" s="2"/>
      <c r="D527" s="2"/>
      <c r="E527" s="2"/>
      <c r="F527" s="2"/>
      <c r="G527" s="2"/>
      <c r="H527" s="39"/>
      <c r="I527" s="39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>
      <c r="A528" s="2"/>
      <c r="B528" s="2"/>
      <c r="C528" s="2"/>
      <c r="D528" s="2"/>
      <c r="E528" s="2"/>
      <c r="F528" s="2"/>
      <c r="G528" s="2"/>
      <c r="H528" s="39"/>
      <c r="I528" s="39"/>
      <c r="J528" s="39"/>
      <c r="K528" s="39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>
      <c r="A529" s="2"/>
      <c r="B529" s="2"/>
      <c r="C529" s="2"/>
      <c r="D529" s="2"/>
      <c r="E529" s="2"/>
      <c r="F529" s="2"/>
      <c r="G529" s="2"/>
      <c r="H529" s="39"/>
      <c r="I529" s="39"/>
      <c r="J529" s="39"/>
      <c r="K529" s="39"/>
      <c r="L529" s="39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>
      <c r="A530" s="2"/>
      <c r="B530" s="2"/>
      <c r="C530" s="2"/>
      <c r="D530" s="2"/>
      <c r="E530" s="2"/>
      <c r="F530" s="2"/>
      <c r="G530" s="2"/>
      <c r="H530" s="39"/>
      <c r="I530" s="39"/>
      <c r="J530" s="39"/>
      <c r="K530" s="39"/>
      <c r="L530" s="39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>
      <c r="A531" s="2"/>
      <c r="B531" s="2"/>
      <c r="C531" s="2"/>
      <c r="D531" s="2"/>
      <c r="E531" s="2"/>
      <c r="F531" s="2"/>
      <c r="G531" s="2"/>
      <c r="H531" s="39"/>
      <c r="I531" s="39"/>
      <c r="J531" s="39"/>
      <c r="K531" s="39"/>
      <c r="L531" s="39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>
      <c r="A532" s="2"/>
      <c r="B532" s="2"/>
      <c r="C532" s="2"/>
      <c r="D532" s="2"/>
      <c r="E532" s="2"/>
      <c r="F532" s="2"/>
      <c r="G532" s="2"/>
      <c r="H532" s="39"/>
      <c r="I532" s="39"/>
      <c r="J532" s="39"/>
      <c r="K532" s="39"/>
      <c r="L532" s="39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>
      <c r="A534" s="2"/>
      <c r="B534" s="2"/>
      <c r="C534" s="2"/>
      <c r="D534" s="2"/>
      <c r="E534" s="2"/>
      <c r="F534" s="2"/>
      <c r="G534" s="2"/>
      <c r="H534" s="39"/>
      <c r="I534" s="39"/>
      <c r="J534" s="39"/>
      <c r="K534" s="39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>
      <c r="A535" s="2"/>
      <c r="B535" s="2"/>
      <c r="C535" s="2"/>
      <c r="D535" s="2"/>
      <c r="E535" s="2"/>
      <c r="F535" s="2"/>
      <c r="G535" s="2"/>
      <c r="H535" s="39"/>
      <c r="I535" s="39"/>
      <c r="J535" s="2"/>
      <c r="K535" s="2"/>
      <c r="L535" s="39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>
      <c r="A536" s="2"/>
      <c r="B536" s="2"/>
      <c r="C536" s="2"/>
      <c r="D536" s="2"/>
      <c r="E536" s="2"/>
      <c r="F536" s="2"/>
      <c r="G536" s="2"/>
      <c r="H536" s="39"/>
      <c r="I536" s="39"/>
      <c r="J536" s="39"/>
      <c r="K536" s="39"/>
      <c r="L536" s="39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>
      <c r="A538" s="2"/>
      <c r="B538" s="2"/>
      <c r="C538" s="2"/>
      <c r="D538" s="2"/>
      <c r="E538" s="2"/>
      <c r="F538" s="2"/>
      <c r="G538" s="2"/>
      <c r="H538" s="39"/>
      <c r="I538" s="39"/>
      <c r="J538" s="39"/>
      <c r="K538" s="39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>
      <c r="A540" s="2"/>
      <c r="B540" s="2"/>
      <c r="C540" s="2"/>
      <c r="D540" s="2"/>
      <c r="E540" s="2"/>
      <c r="F540" s="2"/>
      <c r="G540" s="2"/>
      <c r="H540" s="39"/>
      <c r="I540" s="39"/>
      <c r="J540" s="39"/>
      <c r="K540" s="39"/>
      <c r="L540" s="39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>
      <c r="A541" s="2"/>
      <c r="B541" s="2"/>
      <c r="C541" s="2"/>
      <c r="D541" s="2"/>
      <c r="E541" s="2"/>
      <c r="F541" s="2"/>
      <c r="G541" s="2"/>
      <c r="H541" s="39"/>
      <c r="I541" s="39"/>
      <c r="J541" s="39"/>
      <c r="K541" s="39"/>
      <c r="L541" s="39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>
      <c r="A542" s="2"/>
      <c r="B542" s="2"/>
      <c r="C542" s="2"/>
      <c r="D542" s="2"/>
      <c r="E542" s="2"/>
      <c r="F542" s="2"/>
      <c r="G542" s="2"/>
      <c r="H542" s="39"/>
      <c r="I542" s="39"/>
      <c r="J542" s="39"/>
      <c r="K542" s="39"/>
      <c r="L542" s="39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>
      <c r="A543" s="2"/>
      <c r="B543" s="2"/>
      <c r="C543" s="2"/>
      <c r="D543" s="2"/>
      <c r="E543" s="2"/>
      <c r="F543" s="2"/>
      <c r="G543" s="2"/>
      <c r="H543" s="39"/>
      <c r="I543" s="39"/>
      <c r="J543" s="39"/>
      <c r="K543" s="39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>
      <c r="A544" s="2"/>
      <c r="B544" s="2"/>
      <c r="C544" s="2"/>
      <c r="D544" s="2"/>
      <c r="E544" s="2"/>
      <c r="F544" s="2"/>
      <c r="G544" s="2"/>
      <c r="H544" s="39"/>
      <c r="I544" s="39"/>
      <c r="J544" s="39"/>
      <c r="K544" s="39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>
      <c r="A545" s="2"/>
      <c r="B545" s="2"/>
      <c r="C545" s="2"/>
      <c r="D545" s="2"/>
      <c r="E545" s="2"/>
      <c r="F545" s="2"/>
      <c r="G545" s="2"/>
      <c r="H545" s="39"/>
      <c r="I545" s="39"/>
      <c r="J545" s="39"/>
      <c r="K545" s="39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>
      <c r="A546" s="2"/>
      <c r="B546" s="2"/>
      <c r="C546" s="2"/>
      <c r="D546" s="2"/>
      <c r="E546" s="2"/>
      <c r="F546" s="2"/>
      <c r="G546" s="2"/>
      <c r="H546" s="39"/>
      <c r="I546" s="39"/>
      <c r="J546" s="39"/>
      <c r="K546" s="39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>
      <c r="A547" s="2"/>
      <c r="B547" s="2"/>
      <c r="C547" s="2"/>
      <c r="D547" s="2"/>
      <c r="E547" s="2"/>
      <c r="F547" s="2"/>
      <c r="G547" s="2"/>
      <c r="H547" s="39"/>
      <c r="I547" s="39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>
      <c r="A548" s="2"/>
      <c r="B548" s="2"/>
      <c r="C548" s="2"/>
      <c r="D548" s="2"/>
      <c r="E548" s="2"/>
      <c r="F548" s="2"/>
      <c r="G548" s="2"/>
      <c r="H548" s="39"/>
      <c r="I548" s="39"/>
      <c r="J548" s="39"/>
      <c r="K548" s="39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>
      <c r="A549" s="2"/>
      <c r="B549" s="2"/>
      <c r="C549" s="2"/>
      <c r="D549" s="2"/>
      <c r="E549" s="2"/>
      <c r="F549" s="2"/>
      <c r="G549" s="2"/>
      <c r="H549" s="39"/>
      <c r="I549" s="39"/>
      <c r="J549" s="39"/>
      <c r="K549" s="39"/>
      <c r="L549" s="39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>
      <c r="A550" s="2"/>
      <c r="B550" s="2"/>
      <c r="C550" s="2"/>
      <c r="D550" s="2"/>
      <c r="E550" s="2"/>
      <c r="F550" s="2"/>
      <c r="G550" s="2"/>
      <c r="H550" s="39"/>
      <c r="I550" s="39"/>
      <c r="J550" s="39"/>
      <c r="K550" s="39"/>
      <c r="L550" s="39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>
      <c r="A551" s="2"/>
      <c r="B551" s="2"/>
      <c r="C551" s="2"/>
      <c r="D551" s="2"/>
      <c r="E551" s="2"/>
      <c r="F551" s="2"/>
      <c r="G551" s="2"/>
      <c r="H551" s="39"/>
      <c r="I551" s="39"/>
      <c r="J551" s="39"/>
      <c r="K551" s="39"/>
      <c r="L551" s="39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>
      <c r="A552" s="2"/>
      <c r="B552" s="2"/>
      <c r="C552" s="2"/>
      <c r="D552" s="2"/>
      <c r="E552" s="2"/>
      <c r="F552" s="2"/>
      <c r="G552" s="2"/>
      <c r="H552" s="39"/>
      <c r="I552" s="39"/>
      <c r="J552" s="39"/>
      <c r="K552" s="39"/>
      <c r="L552" s="39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>
      <c r="A554" s="2"/>
      <c r="B554" s="2"/>
      <c r="C554" s="2"/>
      <c r="D554" s="2"/>
      <c r="E554" s="2"/>
      <c r="F554" s="2"/>
      <c r="G554" s="2"/>
      <c r="H554" s="39"/>
      <c r="I554" s="39"/>
      <c r="J554" s="39"/>
      <c r="K554" s="39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>
      <c r="A555" s="2"/>
      <c r="B555" s="2"/>
      <c r="C555" s="2"/>
      <c r="D555" s="2"/>
      <c r="E555" s="2"/>
      <c r="F555" s="2"/>
      <c r="G555" s="2"/>
      <c r="H555" s="39"/>
      <c r="I555" s="39"/>
      <c r="J555" s="2"/>
      <c r="K555" s="2"/>
      <c r="L555" s="39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>
      <c r="A556" s="2"/>
      <c r="B556" s="2"/>
      <c r="C556" s="2"/>
      <c r="D556" s="2"/>
      <c r="E556" s="2"/>
      <c r="F556" s="2"/>
      <c r="G556" s="2"/>
      <c r="H556" s="39"/>
      <c r="I556" s="39"/>
      <c r="J556" s="39"/>
      <c r="K556" s="39"/>
      <c r="L556" s="39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>
      <c r="A558" s="2"/>
      <c r="B558" s="2"/>
      <c r="C558" s="2"/>
      <c r="D558" s="2"/>
      <c r="E558" s="2"/>
      <c r="F558" s="2"/>
      <c r="G558" s="2"/>
      <c r="H558" s="39"/>
      <c r="I558" s="39"/>
      <c r="J558" s="39"/>
      <c r="K558" s="39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>
      <c r="A560" s="2"/>
      <c r="B560" s="2"/>
      <c r="C560" s="2"/>
      <c r="D560" s="2"/>
      <c r="E560" s="2"/>
      <c r="F560" s="2"/>
      <c r="G560" s="2"/>
      <c r="H560" s="39"/>
      <c r="I560" s="39"/>
      <c r="J560" s="39"/>
      <c r="K560" s="39"/>
      <c r="L560" s="39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>
      <c r="A561" s="2"/>
      <c r="B561" s="2"/>
      <c r="C561" s="2"/>
      <c r="D561" s="2"/>
      <c r="E561" s="2"/>
      <c r="F561" s="2"/>
      <c r="G561" s="2"/>
      <c r="H561" s="39"/>
      <c r="I561" s="39"/>
      <c r="J561" s="39"/>
      <c r="K561" s="39"/>
      <c r="L561" s="39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>
      <c r="A562" s="2"/>
      <c r="B562" s="2"/>
      <c r="C562" s="2"/>
      <c r="D562" s="2"/>
      <c r="E562" s="2"/>
      <c r="F562" s="2"/>
      <c r="G562" s="2"/>
      <c r="H562" s="39"/>
      <c r="I562" s="39"/>
      <c r="J562" s="39"/>
      <c r="K562" s="39"/>
      <c r="L562" s="39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>
      <c r="A563" s="2"/>
      <c r="B563" s="2"/>
      <c r="C563" s="2"/>
      <c r="D563" s="2"/>
      <c r="E563" s="2"/>
      <c r="F563" s="2"/>
      <c r="G563" s="2"/>
      <c r="H563" s="39"/>
      <c r="I563" s="39"/>
      <c r="J563" s="39"/>
      <c r="K563" s="39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>
      <c r="A564" s="2"/>
      <c r="B564" s="2"/>
      <c r="C564" s="2"/>
      <c r="D564" s="2"/>
      <c r="E564" s="2"/>
      <c r="F564" s="2"/>
      <c r="G564" s="2"/>
      <c r="H564" s="39"/>
      <c r="I564" s="39"/>
      <c r="J564" s="39"/>
      <c r="K564" s="39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>
      <c r="A565" s="2"/>
      <c r="B565" s="2"/>
      <c r="C565" s="2"/>
      <c r="D565" s="2"/>
      <c r="E565" s="2"/>
      <c r="F565" s="2"/>
      <c r="G565" s="2"/>
      <c r="H565" s="39"/>
      <c r="I565" s="39"/>
      <c r="J565" s="39"/>
      <c r="K565" s="39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>
      <c r="A566" s="2"/>
      <c r="B566" s="2"/>
      <c r="C566" s="2"/>
      <c r="D566" s="2"/>
      <c r="E566" s="2"/>
      <c r="F566" s="2"/>
      <c r="G566" s="2"/>
      <c r="H566" s="39"/>
      <c r="I566" s="39"/>
      <c r="J566" s="39"/>
      <c r="K566" s="39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>
      <c r="A567" s="2"/>
      <c r="B567" s="2"/>
      <c r="C567" s="2"/>
      <c r="D567" s="2"/>
      <c r="E567" s="2"/>
      <c r="F567" s="2"/>
      <c r="G567" s="2"/>
      <c r="H567" s="39"/>
      <c r="I567" s="39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>
      <c r="A568" s="2"/>
      <c r="B568" s="2"/>
      <c r="C568" s="2"/>
      <c r="D568" s="2"/>
      <c r="E568" s="2"/>
      <c r="F568" s="2"/>
      <c r="G568" s="2"/>
      <c r="H568" s="39"/>
      <c r="I568" s="39"/>
      <c r="J568" s="39"/>
      <c r="K568" s="39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>
      <c r="A569" s="2"/>
      <c r="B569" s="2"/>
      <c r="C569" s="2"/>
      <c r="D569" s="2"/>
      <c r="E569" s="2"/>
      <c r="F569" s="2"/>
      <c r="G569" s="2"/>
      <c r="H569" s="39"/>
      <c r="I569" s="39"/>
      <c r="J569" s="39"/>
      <c r="K569" s="39"/>
      <c r="L569" s="39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>
      <c r="A570" s="2"/>
      <c r="B570" s="2"/>
      <c r="C570" s="2"/>
      <c r="D570" s="2"/>
      <c r="E570" s="2"/>
      <c r="F570" s="2"/>
      <c r="G570" s="2"/>
      <c r="H570" s="39"/>
      <c r="I570" s="39"/>
      <c r="J570" s="39"/>
      <c r="K570" s="39"/>
      <c r="L570" s="39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>
      <c r="A571" s="2"/>
      <c r="B571" s="2"/>
      <c r="C571" s="2"/>
      <c r="D571" s="2"/>
      <c r="E571" s="2"/>
      <c r="F571" s="2"/>
      <c r="G571" s="2"/>
      <c r="H571" s="39"/>
      <c r="I571" s="39"/>
      <c r="J571" s="39"/>
      <c r="K571" s="39"/>
      <c r="L571" s="39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>
      <c r="A572" s="2"/>
      <c r="B572" s="2"/>
      <c r="C572" s="2"/>
      <c r="D572" s="2"/>
      <c r="E572" s="2"/>
      <c r="F572" s="2"/>
      <c r="G572" s="2"/>
      <c r="H572" s="39"/>
      <c r="I572" s="39"/>
      <c r="J572" s="39"/>
      <c r="K572" s="39"/>
      <c r="L572" s="39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>
      <c r="A574" s="2"/>
      <c r="B574" s="2"/>
      <c r="C574" s="2"/>
      <c r="D574" s="2"/>
      <c r="E574" s="2"/>
      <c r="F574" s="2"/>
      <c r="G574" s="2"/>
      <c r="H574" s="39"/>
      <c r="I574" s="39"/>
      <c r="J574" s="39"/>
      <c r="K574" s="39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>
      <c r="A575" s="2"/>
      <c r="B575" s="2"/>
      <c r="C575" s="2"/>
      <c r="D575" s="2"/>
      <c r="E575" s="2"/>
      <c r="F575" s="2"/>
      <c r="G575" s="2"/>
      <c r="H575" s="39"/>
      <c r="I575" s="39"/>
      <c r="J575" s="2"/>
      <c r="K575" s="2"/>
      <c r="L575" s="39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>
      <c r="A576" s="2"/>
      <c r="B576" s="2"/>
      <c r="C576" s="2"/>
      <c r="D576" s="2"/>
      <c r="E576" s="2"/>
      <c r="F576" s="2"/>
      <c r="G576" s="2"/>
      <c r="H576" s="39"/>
      <c r="I576" s="39"/>
      <c r="J576" s="39"/>
      <c r="K576" s="39"/>
      <c r="L576" s="39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>
      <c r="A578" s="2"/>
      <c r="B578" s="2"/>
      <c r="C578" s="2"/>
      <c r="D578" s="2"/>
      <c r="E578" s="2"/>
      <c r="F578" s="2"/>
      <c r="G578" s="2"/>
      <c r="H578" s="39"/>
      <c r="I578" s="39"/>
      <c r="J578" s="39"/>
      <c r="K578" s="39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>
      <c r="A580" s="2"/>
      <c r="B580" s="2"/>
      <c r="C580" s="2"/>
      <c r="D580" s="2"/>
      <c r="E580" s="2"/>
      <c r="F580" s="2"/>
      <c r="G580" s="2"/>
      <c r="H580" s="39"/>
      <c r="I580" s="39"/>
      <c r="J580" s="39"/>
      <c r="K580" s="39"/>
      <c r="L580" s="39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>
      <c r="A581" s="2"/>
      <c r="B581" s="2"/>
      <c r="C581" s="2"/>
      <c r="D581" s="2"/>
      <c r="E581" s="2"/>
      <c r="F581" s="2"/>
      <c r="G581" s="2"/>
      <c r="H581" s="39"/>
      <c r="I581" s="39"/>
      <c r="J581" s="39"/>
      <c r="K581" s="39"/>
      <c r="L581" s="39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>
      <c r="A582" s="2"/>
      <c r="B582" s="2"/>
      <c r="C582" s="2"/>
      <c r="D582" s="2"/>
      <c r="E582" s="2"/>
      <c r="F582" s="2"/>
      <c r="G582" s="2"/>
      <c r="H582" s="39"/>
      <c r="I582" s="39"/>
      <c r="J582" s="39"/>
      <c r="K582" s="39"/>
      <c r="L582" s="39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>
      <c r="A583" s="2"/>
      <c r="B583" s="2"/>
      <c r="C583" s="2"/>
      <c r="D583" s="2"/>
      <c r="E583" s="2"/>
      <c r="F583" s="2"/>
      <c r="G583" s="2"/>
      <c r="H583" s="39"/>
      <c r="I583" s="39"/>
      <c r="J583" s="39"/>
      <c r="K583" s="39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>
      <c r="A584" s="2"/>
      <c r="B584" s="2"/>
      <c r="C584" s="2"/>
      <c r="D584" s="2"/>
      <c r="E584" s="2"/>
      <c r="F584" s="2"/>
      <c r="G584" s="2"/>
      <c r="H584" s="39"/>
      <c r="I584" s="39"/>
      <c r="J584" s="39"/>
      <c r="K584" s="39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>
      <c r="A585" s="2"/>
      <c r="B585" s="2"/>
      <c r="C585" s="2"/>
      <c r="D585" s="2"/>
      <c r="E585" s="2"/>
      <c r="F585" s="2"/>
      <c r="G585" s="2"/>
      <c r="H585" s="39"/>
      <c r="I585" s="39"/>
      <c r="J585" s="39"/>
      <c r="K585" s="39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>
      <c r="A586" s="2"/>
      <c r="B586" s="2"/>
      <c r="C586" s="2"/>
      <c r="D586" s="2"/>
      <c r="E586" s="2"/>
      <c r="F586" s="2"/>
      <c r="G586" s="2"/>
      <c r="H586" s="39"/>
      <c r="I586" s="39"/>
      <c r="J586" s="39"/>
      <c r="K586" s="39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>
      <c r="A587" s="2"/>
      <c r="B587" s="2"/>
      <c r="C587" s="2"/>
      <c r="D587" s="2"/>
      <c r="E587" s="2"/>
      <c r="F587" s="2"/>
      <c r="G587" s="2"/>
      <c r="H587" s="39"/>
      <c r="I587" s="39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>
      <c r="A588" s="2"/>
      <c r="B588" s="2"/>
      <c r="C588" s="2"/>
      <c r="D588" s="2"/>
      <c r="E588" s="2"/>
      <c r="F588" s="2"/>
      <c r="G588" s="2"/>
      <c r="H588" s="39"/>
      <c r="I588" s="39"/>
      <c r="J588" s="39"/>
      <c r="K588" s="39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>
      <c r="A589" s="2"/>
      <c r="B589" s="2"/>
      <c r="C589" s="2"/>
      <c r="D589" s="2"/>
      <c r="E589" s="2"/>
      <c r="F589" s="2"/>
      <c r="G589" s="2"/>
      <c r="H589" s="39"/>
      <c r="I589" s="39"/>
      <c r="J589" s="39"/>
      <c r="K589" s="39"/>
      <c r="L589" s="39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>
      <c r="A590" s="2"/>
      <c r="B590" s="2"/>
      <c r="C590" s="2"/>
      <c r="D590" s="2"/>
      <c r="E590" s="2"/>
      <c r="F590" s="2"/>
      <c r="G590" s="2"/>
      <c r="H590" s="39"/>
      <c r="I590" s="39"/>
      <c r="J590" s="39"/>
      <c r="K590" s="39"/>
      <c r="L590" s="39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>
      <c r="A591" s="2"/>
      <c r="B591" s="2"/>
      <c r="C591" s="2"/>
      <c r="D591" s="2"/>
      <c r="E591" s="2"/>
      <c r="F591" s="2"/>
      <c r="G591" s="2"/>
      <c r="H591" s="39"/>
      <c r="I591" s="39"/>
      <c r="J591" s="39"/>
      <c r="K591" s="39"/>
      <c r="L591" s="39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>
      <c r="A592" s="2"/>
      <c r="B592" s="2"/>
      <c r="C592" s="2"/>
      <c r="D592" s="2"/>
      <c r="E592" s="2"/>
      <c r="F592" s="2"/>
      <c r="G592" s="2"/>
      <c r="H592" s="39"/>
      <c r="I592" s="39"/>
      <c r="J592" s="39"/>
      <c r="K592" s="39"/>
      <c r="L592" s="39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>
      <c r="A594" s="2"/>
      <c r="B594" s="2"/>
      <c r="C594" s="2"/>
      <c r="D594" s="2"/>
      <c r="E594" s="2"/>
      <c r="F594" s="2"/>
      <c r="G594" s="2"/>
      <c r="H594" s="39"/>
      <c r="I594" s="39"/>
      <c r="J594" s="39"/>
      <c r="K594" s="39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>
      <c r="A595" s="2"/>
      <c r="B595" s="2"/>
      <c r="C595" s="2"/>
      <c r="D595" s="2"/>
      <c r="E595" s="2"/>
      <c r="F595" s="2"/>
      <c r="G595" s="2"/>
      <c r="H595" s="39"/>
      <c r="I595" s="39"/>
      <c r="J595" s="2"/>
      <c r="K595" s="2"/>
      <c r="L595" s="39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>
      <c r="A596" s="2"/>
      <c r="B596" s="2"/>
      <c r="C596" s="2"/>
      <c r="D596" s="2"/>
      <c r="E596" s="2"/>
      <c r="F596" s="2"/>
      <c r="G596" s="2"/>
      <c r="H596" s="39"/>
      <c r="I596" s="39"/>
      <c r="J596" s="39"/>
      <c r="K596" s="39"/>
      <c r="L596" s="39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>
      <c r="A598" s="2"/>
      <c r="B598" s="2"/>
      <c r="C598" s="2"/>
      <c r="D598" s="2"/>
      <c r="E598" s="2"/>
      <c r="F598" s="2"/>
      <c r="G598" s="2"/>
      <c r="H598" s="39"/>
      <c r="I598" s="39"/>
      <c r="J598" s="39"/>
      <c r="K598" s="39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>
      <c r="A600" s="2"/>
      <c r="B600" s="2"/>
      <c r="C600" s="2"/>
      <c r="D600" s="2"/>
      <c r="E600" s="2"/>
      <c r="F600" s="2"/>
      <c r="G600" s="2"/>
      <c r="H600" s="39"/>
      <c r="I600" s="39"/>
      <c r="J600" s="39"/>
      <c r="K600" s="39"/>
      <c r="L600" s="39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>
      <c r="A601" s="2"/>
      <c r="B601" s="2"/>
      <c r="C601" s="2"/>
      <c r="D601" s="2"/>
      <c r="E601" s="2"/>
      <c r="F601" s="2"/>
      <c r="G601" s="2"/>
      <c r="H601" s="39"/>
      <c r="I601" s="39"/>
      <c r="J601" s="39"/>
      <c r="K601" s="39"/>
      <c r="L601" s="39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>
      <c r="A602" s="2"/>
      <c r="B602" s="2"/>
      <c r="C602" s="2"/>
      <c r="D602" s="2"/>
      <c r="E602" s="2"/>
      <c r="F602" s="2"/>
      <c r="G602" s="2"/>
      <c r="H602" s="39"/>
      <c r="I602" s="39"/>
      <c r="J602" s="39"/>
      <c r="K602" s="39"/>
      <c r="L602" s="39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>
      <c r="A603" s="2"/>
      <c r="B603" s="2"/>
      <c r="C603" s="2"/>
      <c r="D603" s="2"/>
      <c r="E603" s="2"/>
      <c r="F603" s="2"/>
      <c r="G603" s="2"/>
      <c r="H603" s="39"/>
      <c r="I603" s="39"/>
      <c r="J603" s="39"/>
      <c r="K603" s="39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>
      <c r="A604" s="2"/>
      <c r="B604" s="2"/>
      <c r="C604" s="2"/>
      <c r="D604" s="2"/>
      <c r="E604" s="2"/>
      <c r="F604" s="2"/>
      <c r="G604" s="2"/>
      <c r="H604" s="39"/>
      <c r="I604" s="39"/>
      <c r="J604" s="39"/>
      <c r="K604" s="39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>
      <c r="A605" s="2"/>
      <c r="B605" s="2"/>
      <c r="C605" s="2"/>
      <c r="D605" s="2"/>
      <c r="E605" s="2"/>
      <c r="F605" s="2"/>
      <c r="G605" s="2"/>
      <c r="H605" s="39"/>
      <c r="I605" s="39"/>
      <c r="J605" s="39"/>
      <c r="K605" s="39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>
      <c r="A606" s="2"/>
      <c r="B606" s="2"/>
      <c r="C606" s="2"/>
      <c r="D606" s="2"/>
      <c r="E606" s="2"/>
      <c r="F606" s="2"/>
      <c r="G606" s="2"/>
      <c r="H606" s="39"/>
      <c r="I606" s="39"/>
      <c r="J606" s="39"/>
      <c r="K606" s="39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>
      <c r="A607" s="2"/>
      <c r="B607" s="2"/>
      <c r="C607" s="2"/>
      <c r="D607" s="2"/>
      <c r="E607" s="2"/>
      <c r="F607" s="2"/>
      <c r="G607" s="2"/>
      <c r="H607" s="39"/>
      <c r="I607" s="39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>
      <c r="A608" s="2"/>
      <c r="B608" s="2"/>
      <c r="C608" s="2"/>
      <c r="D608" s="2"/>
      <c r="E608" s="2"/>
      <c r="F608" s="2"/>
      <c r="G608" s="2"/>
      <c r="H608" s="39"/>
      <c r="I608" s="39"/>
      <c r="J608" s="39"/>
      <c r="K608" s="39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>
      <c r="A609" s="2"/>
      <c r="B609" s="2"/>
      <c r="C609" s="2"/>
      <c r="D609" s="2"/>
      <c r="E609" s="2"/>
      <c r="F609" s="2"/>
      <c r="G609" s="2"/>
      <c r="H609" s="39"/>
      <c r="I609" s="39"/>
      <c r="J609" s="39"/>
      <c r="K609" s="39"/>
      <c r="L609" s="39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>
      <c r="A610" s="2"/>
      <c r="B610" s="2"/>
      <c r="C610" s="2"/>
      <c r="D610" s="2"/>
      <c r="E610" s="2"/>
      <c r="F610" s="2"/>
      <c r="G610" s="2"/>
      <c r="H610" s="39"/>
      <c r="I610" s="39"/>
      <c r="J610" s="39"/>
      <c r="K610" s="39"/>
      <c r="L610" s="39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>
      <c r="A611" s="2"/>
      <c r="B611" s="2"/>
      <c r="C611" s="2"/>
      <c r="D611" s="2"/>
      <c r="E611" s="2"/>
      <c r="F611" s="2"/>
      <c r="G611" s="2"/>
      <c r="H611" s="39"/>
      <c r="I611" s="39"/>
      <c r="J611" s="39"/>
      <c r="K611" s="39"/>
      <c r="L611" s="39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>
      <c r="A612" s="2"/>
      <c r="B612" s="2"/>
      <c r="C612" s="2"/>
      <c r="D612" s="2"/>
      <c r="E612" s="2"/>
      <c r="F612" s="2"/>
      <c r="G612" s="2"/>
      <c r="H612" s="39"/>
      <c r="I612" s="39"/>
      <c r="J612" s="39"/>
      <c r="K612" s="39"/>
      <c r="L612" s="39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>
      <c r="A614" s="2"/>
      <c r="B614" s="2"/>
      <c r="C614" s="2"/>
      <c r="D614" s="2"/>
      <c r="E614" s="2"/>
      <c r="F614" s="2"/>
      <c r="G614" s="2"/>
      <c r="H614" s="39"/>
      <c r="I614" s="39"/>
      <c r="J614" s="39"/>
      <c r="K614" s="39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>
      <c r="A615" s="2"/>
      <c r="B615" s="2"/>
      <c r="C615" s="2"/>
      <c r="D615" s="2"/>
      <c r="E615" s="2"/>
      <c r="F615" s="2"/>
      <c r="G615" s="2"/>
      <c r="H615" s="39"/>
      <c r="I615" s="39"/>
      <c r="J615" s="2"/>
      <c r="K615" s="2"/>
      <c r="L615" s="39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>
      <c r="A616" s="2"/>
      <c r="B616" s="2"/>
      <c r="C616" s="2"/>
      <c r="D616" s="2"/>
      <c r="E616" s="2"/>
      <c r="F616" s="2"/>
      <c r="G616" s="2"/>
      <c r="H616" s="39"/>
      <c r="I616" s="39"/>
      <c r="J616" s="39"/>
      <c r="K616" s="39"/>
      <c r="L616" s="39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>
      <c r="A618" s="2"/>
      <c r="B618" s="2"/>
      <c r="C618" s="2"/>
      <c r="D618" s="2"/>
      <c r="E618" s="2"/>
      <c r="F618" s="2"/>
      <c r="G618" s="2"/>
      <c r="H618" s="39"/>
      <c r="I618" s="39"/>
      <c r="J618" s="39"/>
      <c r="K618" s="39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>
      <c r="A620" s="2"/>
      <c r="B620" s="2"/>
      <c r="C620" s="2"/>
      <c r="D620" s="2"/>
      <c r="E620" s="2"/>
      <c r="F620" s="2"/>
      <c r="G620" s="2"/>
      <c r="H620" s="39"/>
      <c r="I620" s="39"/>
      <c r="J620" s="39"/>
      <c r="K620" s="39"/>
      <c r="L620" s="39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>
      <c r="A621" s="2"/>
      <c r="B621" s="2"/>
      <c r="C621" s="2"/>
      <c r="D621" s="2"/>
      <c r="E621" s="2"/>
      <c r="F621" s="2"/>
      <c r="G621" s="2"/>
      <c r="H621" s="39"/>
      <c r="I621" s="39"/>
      <c r="J621" s="39"/>
      <c r="K621" s="39"/>
      <c r="L621" s="39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>
      <c r="A622" s="2"/>
      <c r="B622" s="2"/>
      <c r="C622" s="2"/>
      <c r="D622" s="2"/>
      <c r="E622" s="2"/>
      <c r="F622" s="2"/>
      <c r="G622" s="2"/>
      <c r="H622" s="39"/>
      <c r="I622" s="39"/>
      <c r="J622" s="39"/>
      <c r="K622" s="39"/>
      <c r="L622" s="39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>
      <c r="A623" s="2"/>
      <c r="B623" s="2"/>
      <c r="C623" s="2"/>
      <c r="D623" s="2"/>
      <c r="E623" s="2"/>
      <c r="F623" s="2"/>
      <c r="G623" s="2"/>
      <c r="H623" s="39"/>
      <c r="I623" s="39"/>
      <c r="J623" s="39"/>
      <c r="K623" s="39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>
      <c r="A624" s="2"/>
      <c r="B624" s="2"/>
      <c r="C624" s="2"/>
      <c r="D624" s="2"/>
      <c r="E624" s="2"/>
      <c r="F624" s="2"/>
      <c r="G624" s="2"/>
      <c r="H624" s="39"/>
      <c r="I624" s="39"/>
      <c r="J624" s="39"/>
      <c r="K624" s="39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>
      <c r="A625" s="2"/>
      <c r="B625" s="2"/>
      <c r="C625" s="2"/>
      <c r="D625" s="2"/>
      <c r="E625" s="2"/>
      <c r="F625" s="2"/>
      <c r="G625" s="2"/>
      <c r="H625" s="39"/>
      <c r="I625" s="39"/>
      <c r="J625" s="39"/>
      <c r="K625" s="39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>
      <c r="A626" s="2"/>
      <c r="B626" s="2"/>
      <c r="C626" s="2"/>
      <c r="D626" s="2"/>
      <c r="E626" s="2"/>
      <c r="F626" s="2"/>
      <c r="G626" s="2"/>
      <c r="H626" s="39"/>
      <c r="I626" s="39"/>
      <c r="J626" s="39"/>
      <c r="K626" s="39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>
      <c r="A627" s="2"/>
      <c r="B627" s="2"/>
      <c r="C627" s="2"/>
      <c r="D627" s="2"/>
      <c r="E627" s="2"/>
      <c r="F627" s="2"/>
      <c r="G627" s="2"/>
      <c r="H627" s="39"/>
      <c r="I627" s="39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>
      <c r="A628" s="2"/>
      <c r="B628" s="2"/>
      <c r="C628" s="2"/>
      <c r="D628" s="2"/>
      <c r="E628" s="2"/>
      <c r="F628" s="2"/>
      <c r="G628" s="2"/>
      <c r="H628" s="39"/>
      <c r="I628" s="39"/>
      <c r="J628" s="39"/>
      <c r="K628" s="39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>
      <c r="A629" s="2"/>
      <c r="B629" s="2"/>
      <c r="C629" s="2"/>
      <c r="D629" s="2"/>
      <c r="E629" s="2"/>
      <c r="F629" s="2"/>
      <c r="G629" s="2"/>
      <c r="H629" s="39"/>
      <c r="I629" s="39"/>
      <c r="J629" s="39"/>
      <c r="K629" s="39"/>
      <c r="L629" s="39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>
      <c r="A630" s="2"/>
      <c r="B630" s="2"/>
      <c r="C630" s="2"/>
      <c r="D630" s="2"/>
      <c r="E630" s="2"/>
      <c r="F630" s="2"/>
      <c r="G630" s="2"/>
      <c r="H630" s="39"/>
      <c r="I630" s="39"/>
      <c r="J630" s="39"/>
      <c r="K630" s="39"/>
      <c r="L630" s="39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>
      <c r="A631" s="2"/>
      <c r="B631" s="2"/>
      <c r="C631" s="2"/>
      <c r="D631" s="2"/>
      <c r="E631" s="2"/>
      <c r="F631" s="2"/>
      <c r="G631" s="2"/>
      <c r="H631" s="39"/>
      <c r="I631" s="39"/>
      <c r="J631" s="39"/>
      <c r="K631" s="39"/>
      <c r="L631" s="39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>
      <c r="A632" s="2"/>
      <c r="B632" s="2"/>
      <c r="C632" s="2"/>
      <c r="D632" s="2"/>
      <c r="E632" s="2"/>
      <c r="F632" s="2"/>
      <c r="G632" s="2"/>
      <c r="H632" s="39"/>
      <c r="I632" s="39"/>
      <c r="J632" s="39"/>
      <c r="K632" s="39"/>
      <c r="L632" s="39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>
      <c r="A634" s="2"/>
      <c r="B634" s="2"/>
      <c r="C634" s="2"/>
      <c r="D634" s="2"/>
      <c r="E634" s="2"/>
      <c r="F634" s="2"/>
      <c r="G634" s="2"/>
      <c r="H634" s="39"/>
      <c r="I634" s="39"/>
      <c r="J634" s="39"/>
      <c r="K634" s="39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>
      <c r="A635" s="2"/>
      <c r="B635" s="2"/>
      <c r="C635" s="2"/>
      <c r="D635" s="2"/>
      <c r="E635" s="2"/>
      <c r="F635" s="2"/>
      <c r="G635" s="2"/>
      <c r="H635" s="39"/>
      <c r="I635" s="39"/>
      <c r="J635" s="2"/>
      <c r="K635" s="2"/>
      <c r="L635" s="39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>
      <c r="A636" s="2"/>
      <c r="B636" s="2"/>
      <c r="C636" s="2"/>
      <c r="D636" s="2"/>
      <c r="E636" s="2"/>
      <c r="F636" s="2"/>
      <c r="G636" s="2"/>
      <c r="H636" s="39"/>
      <c r="I636" s="39"/>
      <c r="J636" s="39"/>
      <c r="K636" s="39"/>
      <c r="L636" s="39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>
      <c r="A638" s="2"/>
      <c r="B638" s="2"/>
      <c r="C638" s="2"/>
      <c r="D638" s="2"/>
      <c r="E638" s="2"/>
      <c r="F638" s="2"/>
      <c r="G638" s="2"/>
      <c r="H638" s="39"/>
      <c r="I638" s="39"/>
      <c r="J638" s="39"/>
      <c r="K638" s="39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>
      <c r="A640" s="2"/>
      <c r="B640" s="2"/>
      <c r="C640" s="2"/>
      <c r="D640" s="2"/>
      <c r="E640" s="2"/>
      <c r="F640" s="2"/>
      <c r="G640" s="2"/>
      <c r="H640" s="39"/>
      <c r="I640" s="39"/>
      <c r="J640" s="39"/>
      <c r="K640" s="39"/>
      <c r="L640" s="39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>
      <c r="A641" s="2"/>
      <c r="B641" s="2"/>
      <c r="C641" s="2"/>
      <c r="D641" s="2"/>
      <c r="E641" s="2"/>
      <c r="F641" s="2"/>
      <c r="G641" s="2"/>
      <c r="H641" s="39"/>
      <c r="I641" s="39"/>
      <c r="J641" s="39"/>
      <c r="K641" s="39"/>
      <c r="L641" s="39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>
      <c r="A642" s="2"/>
      <c r="B642" s="2"/>
      <c r="C642" s="2"/>
      <c r="D642" s="2"/>
      <c r="E642" s="2"/>
      <c r="F642" s="2"/>
      <c r="G642" s="2"/>
      <c r="H642" s="39"/>
      <c r="I642" s="39"/>
      <c r="J642" s="39"/>
      <c r="K642" s="39"/>
      <c r="L642" s="39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>
      <c r="A643" s="2"/>
      <c r="B643" s="2"/>
      <c r="C643" s="2"/>
      <c r="D643" s="2"/>
      <c r="E643" s="2"/>
      <c r="F643" s="2"/>
      <c r="G643" s="2"/>
      <c r="H643" s="39"/>
      <c r="I643" s="39"/>
      <c r="J643" s="39"/>
      <c r="K643" s="39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>
      <c r="A644" s="2"/>
      <c r="B644" s="2"/>
      <c r="C644" s="2"/>
      <c r="D644" s="2"/>
      <c r="E644" s="2"/>
      <c r="F644" s="2"/>
      <c r="G644" s="2"/>
      <c r="H644" s="39"/>
      <c r="I644" s="39"/>
      <c r="J644" s="39"/>
      <c r="K644" s="39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>
      <c r="A645" s="2"/>
      <c r="B645" s="2"/>
      <c r="C645" s="2"/>
      <c r="D645" s="2"/>
      <c r="E645" s="2"/>
      <c r="F645" s="2"/>
      <c r="G645" s="2"/>
      <c r="H645" s="39"/>
      <c r="I645" s="39"/>
      <c r="J645" s="39"/>
      <c r="K645" s="39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>
      <c r="A646" s="2"/>
      <c r="B646" s="2"/>
      <c r="C646" s="2"/>
      <c r="D646" s="2"/>
      <c r="E646" s="2"/>
      <c r="F646" s="2"/>
      <c r="G646" s="2"/>
      <c r="H646" s="39"/>
      <c r="I646" s="39"/>
      <c r="J646" s="39"/>
      <c r="K646" s="39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>
      <c r="A647" s="2"/>
      <c r="B647" s="2"/>
      <c r="C647" s="2"/>
      <c r="D647" s="2"/>
      <c r="E647" s="2"/>
      <c r="F647" s="2"/>
      <c r="G647" s="2"/>
      <c r="H647" s="39"/>
      <c r="I647" s="39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>
      <c r="A648" s="2"/>
      <c r="B648" s="2"/>
      <c r="C648" s="2"/>
      <c r="D648" s="2"/>
      <c r="E648" s="2"/>
      <c r="F648" s="2"/>
      <c r="G648" s="2"/>
      <c r="H648" s="39"/>
      <c r="I648" s="39"/>
      <c r="J648" s="39"/>
      <c r="K648" s="39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>
      <c r="A649" s="2"/>
      <c r="B649" s="2"/>
      <c r="C649" s="2"/>
      <c r="D649" s="2"/>
      <c r="E649" s="2"/>
      <c r="F649" s="2"/>
      <c r="G649" s="2"/>
      <c r="H649" s="39"/>
      <c r="I649" s="39"/>
      <c r="J649" s="39"/>
      <c r="K649" s="39"/>
      <c r="L649" s="39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>
      <c r="A650" s="2"/>
      <c r="B650" s="2"/>
      <c r="C650" s="2"/>
      <c r="D650" s="2"/>
      <c r="E650" s="2"/>
      <c r="F650" s="2"/>
      <c r="G650" s="2"/>
      <c r="H650" s="39"/>
      <c r="I650" s="39"/>
      <c r="J650" s="39"/>
      <c r="K650" s="39"/>
      <c r="L650" s="39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>
      <c r="A651" s="2"/>
      <c r="B651" s="2"/>
      <c r="C651" s="2"/>
      <c r="D651" s="2"/>
      <c r="E651" s="2"/>
      <c r="F651" s="2"/>
      <c r="G651" s="2"/>
      <c r="H651" s="39"/>
      <c r="I651" s="39"/>
      <c r="J651" s="39"/>
      <c r="K651" s="39"/>
      <c r="L651" s="39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>
      <c r="A652" s="2"/>
      <c r="B652" s="2"/>
      <c r="C652" s="2"/>
      <c r="D652" s="2"/>
      <c r="E652" s="2"/>
      <c r="F652" s="2"/>
      <c r="G652" s="2"/>
      <c r="H652" s="39"/>
      <c r="I652" s="39"/>
      <c r="J652" s="39"/>
      <c r="K652" s="39"/>
      <c r="L652" s="39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>
      <c r="A654" s="2"/>
      <c r="B654" s="2"/>
      <c r="C654" s="2"/>
      <c r="D654" s="2"/>
      <c r="E654" s="2"/>
      <c r="F654" s="2"/>
      <c r="G654" s="2"/>
      <c r="H654" s="39"/>
      <c r="I654" s="39"/>
      <c r="J654" s="39"/>
      <c r="K654" s="39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>
      <c r="A655" s="2"/>
      <c r="B655" s="2"/>
      <c r="C655" s="2"/>
      <c r="D655" s="2"/>
      <c r="E655" s="2"/>
      <c r="F655" s="2"/>
      <c r="G655" s="2"/>
      <c r="H655" s="39"/>
      <c r="I655" s="39"/>
      <c r="J655" s="2"/>
      <c r="K655" s="2"/>
      <c r="L655" s="39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>
      <c r="A656" s="2"/>
      <c r="B656" s="2"/>
      <c r="C656" s="2"/>
      <c r="D656" s="2"/>
      <c r="E656" s="2"/>
      <c r="F656" s="2"/>
      <c r="G656" s="2"/>
      <c r="H656" s="39"/>
      <c r="I656" s="39"/>
      <c r="J656" s="39"/>
      <c r="K656" s="39"/>
      <c r="L656" s="39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>
      <c r="A658" s="2"/>
      <c r="B658" s="2"/>
      <c r="C658" s="2"/>
      <c r="D658" s="2"/>
      <c r="E658" s="2"/>
      <c r="F658" s="2"/>
      <c r="G658" s="2"/>
      <c r="H658" s="39"/>
      <c r="I658" s="39"/>
      <c r="J658" s="39"/>
      <c r="K658" s="39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>
      <c r="A660" s="2"/>
      <c r="B660" s="2"/>
      <c r="C660" s="2"/>
      <c r="D660" s="2"/>
      <c r="E660" s="2"/>
      <c r="F660" s="2"/>
      <c r="G660" s="2"/>
      <c r="H660" s="39"/>
      <c r="I660" s="39"/>
      <c r="J660" s="39"/>
      <c r="K660" s="39"/>
      <c r="L660" s="39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>
      <c r="A661" s="2"/>
      <c r="B661" s="2"/>
      <c r="C661" s="2"/>
      <c r="D661" s="2"/>
      <c r="E661" s="2"/>
      <c r="F661" s="2"/>
      <c r="G661" s="2"/>
      <c r="H661" s="39"/>
      <c r="I661" s="39"/>
      <c r="J661" s="39"/>
      <c r="K661" s="39"/>
      <c r="L661" s="39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>
      <c r="A662" s="2"/>
      <c r="B662" s="2"/>
      <c r="C662" s="2"/>
      <c r="D662" s="2"/>
      <c r="E662" s="2"/>
      <c r="F662" s="2"/>
      <c r="G662" s="2"/>
      <c r="H662" s="39"/>
      <c r="I662" s="39"/>
      <c r="J662" s="39"/>
      <c r="K662" s="39"/>
      <c r="L662" s="39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>
      <c r="A663" s="2"/>
      <c r="B663" s="2"/>
      <c r="C663" s="2"/>
      <c r="D663" s="2"/>
      <c r="E663" s="2"/>
      <c r="F663" s="2"/>
      <c r="G663" s="2"/>
      <c r="H663" s="39"/>
      <c r="I663" s="39"/>
      <c r="J663" s="39"/>
      <c r="K663" s="39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>
      <c r="A664" s="2"/>
      <c r="B664" s="2"/>
      <c r="C664" s="2"/>
      <c r="D664" s="2"/>
      <c r="E664" s="2"/>
      <c r="F664" s="2"/>
      <c r="G664" s="2"/>
      <c r="H664" s="39"/>
      <c r="I664" s="39"/>
      <c r="J664" s="39"/>
      <c r="K664" s="39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>
      <c r="A665" s="2"/>
      <c r="B665" s="2"/>
      <c r="C665" s="2"/>
      <c r="D665" s="2"/>
      <c r="E665" s="2"/>
      <c r="F665" s="2"/>
      <c r="G665" s="2"/>
      <c r="H665" s="39"/>
      <c r="I665" s="39"/>
      <c r="J665" s="39"/>
      <c r="K665" s="39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>
      <c r="A666" s="2"/>
      <c r="B666" s="2"/>
      <c r="C666" s="2"/>
      <c r="D666" s="2"/>
      <c r="E666" s="2"/>
      <c r="F666" s="2"/>
      <c r="G666" s="2"/>
      <c r="H666" s="39"/>
      <c r="I666" s="39"/>
      <c r="J666" s="39"/>
      <c r="K666" s="39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>
      <c r="A667" s="2"/>
      <c r="B667" s="2"/>
      <c r="C667" s="2"/>
      <c r="D667" s="2"/>
      <c r="E667" s="2"/>
      <c r="F667" s="2"/>
      <c r="G667" s="2"/>
      <c r="H667" s="39"/>
      <c r="I667" s="39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>
      <c r="A668" s="2"/>
      <c r="B668" s="2"/>
      <c r="C668" s="2"/>
      <c r="D668" s="2"/>
      <c r="E668" s="2"/>
      <c r="F668" s="2"/>
      <c r="G668" s="2"/>
      <c r="H668" s="39"/>
      <c r="I668" s="39"/>
      <c r="J668" s="39"/>
      <c r="K668" s="39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>
      <c r="A669" s="2"/>
      <c r="B669" s="2"/>
      <c r="C669" s="2"/>
      <c r="D669" s="2"/>
      <c r="E669" s="2"/>
      <c r="F669" s="2"/>
      <c r="G669" s="2"/>
      <c r="H669" s="39"/>
      <c r="I669" s="39"/>
      <c r="J669" s="39"/>
      <c r="K669" s="39"/>
      <c r="L669" s="39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>
      <c r="A670" s="2"/>
      <c r="B670" s="2"/>
      <c r="C670" s="2"/>
      <c r="D670" s="2"/>
      <c r="E670" s="2"/>
      <c r="F670" s="2"/>
      <c r="G670" s="2"/>
      <c r="H670" s="39"/>
      <c r="I670" s="39"/>
      <c r="J670" s="39"/>
      <c r="K670" s="39"/>
      <c r="L670" s="39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>
      <c r="A671" s="2"/>
      <c r="B671" s="2"/>
      <c r="C671" s="2"/>
      <c r="D671" s="2"/>
      <c r="E671" s="2"/>
      <c r="F671" s="2"/>
      <c r="G671" s="2"/>
      <c r="H671" s="39"/>
      <c r="I671" s="39"/>
      <c r="J671" s="39"/>
      <c r="K671" s="39"/>
      <c r="L671" s="39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>
      <c r="A672" s="2"/>
      <c r="B672" s="2"/>
      <c r="C672" s="2"/>
      <c r="D672" s="2"/>
      <c r="E672" s="2"/>
      <c r="F672" s="2"/>
      <c r="G672" s="2"/>
      <c r="H672" s="39"/>
      <c r="I672" s="39"/>
      <c r="J672" s="39"/>
      <c r="K672" s="39"/>
      <c r="L672" s="39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>
      <c r="A674" s="2"/>
      <c r="B674" s="2"/>
      <c r="C674" s="2"/>
      <c r="D674" s="2"/>
      <c r="E674" s="2"/>
      <c r="F674" s="2"/>
      <c r="G674" s="2"/>
      <c r="H674" s="39"/>
      <c r="I674" s="39"/>
      <c r="J674" s="39"/>
      <c r="K674" s="39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>
      <c r="A675" s="2"/>
      <c r="B675" s="2"/>
      <c r="C675" s="2"/>
      <c r="D675" s="2"/>
      <c r="E675" s="2"/>
      <c r="F675" s="2"/>
      <c r="G675" s="2"/>
      <c r="H675" s="39"/>
      <c r="I675" s="39"/>
      <c r="J675" s="2"/>
      <c r="K675" s="2"/>
      <c r="L675" s="39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>
      <c r="A676" s="2"/>
      <c r="B676" s="2"/>
      <c r="C676" s="2"/>
      <c r="D676" s="2"/>
      <c r="E676" s="2"/>
      <c r="F676" s="2"/>
      <c r="G676" s="2"/>
      <c r="H676" s="39"/>
      <c r="I676" s="39"/>
      <c r="J676" s="39"/>
      <c r="K676" s="39"/>
      <c r="L676" s="39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>
      <c r="A678" s="2"/>
      <c r="B678" s="2"/>
      <c r="C678" s="2"/>
      <c r="D678" s="2"/>
      <c r="E678" s="2"/>
      <c r="F678" s="2"/>
      <c r="G678" s="2"/>
      <c r="H678" s="39"/>
      <c r="I678" s="39"/>
      <c r="J678" s="39"/>
      <c r="K678" s="39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>
      <c r="A680" s="2"/>
      <c r="B680" s="2"/>
      <c r="C680" s="2"/>
      <c r="D680" s="2"/>
      <c r="E680" s="2"/>
      <c r="F680" s="2"/>
      <c r="G680" s="2"/>
      <c r="H680" s="39"/>
      <c r="I680" s="39"/>
      <c r="J680" s="39"/>
      <c r="K680" s="39"/>
      <c r="L680" s="39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>
      <c r="A681" s="2"/>
      <c r="B681" s="2"/>
      <c r="C681" s="2"/>
      <c r="D681" s="2"/>
      <c r="E681" s="2"/>
      <c r="F681" s="2"/>
      <c r="G681" s="2"/>
      <c r="H681" s="39"/>
      <c r="I681" s="39"/>
      <c r="J681" s="39"/>
      <c r="K681" s="39"/>
      <c r="L681" s="39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>
      <c r="A682" s="2"/>
      <c r="B682" s="2"/>
      <c r="C682" s="2"/>
      <c r="D682" s="2"/>
      <c r="E682" s="2"/>
      <c r="F682" s="2"/>
      <c r="G682" s="2"/>
      <c r="H682" s="39"/>
      <c r="I682" s="39"/>
      <c r="J682" s="39"/>
      <c r="K682" s="39"/>
      <c r="L682" s="39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>
      <c r="A683" s="2"/>
      <c r="B683" s="2"/>
      <c r="C683" s="2"/>
      <c r="D683" s="2"/>
      <c r="E683" s="2"/>
      <c r="F683" s="2"/>
      <c r="G683" s="2"/>
      <c r="H683" s="39"/>
      <c r="I683" s="39"/>
      <c r="J683" s="39"/>
      <c r="K683" s="39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>
      <c r="A684" s="2"/>
      <c r="B684" s="2"/>
      <c r="C684" s="2"/>
      <c r="D684" s="2"/>
      <c r="E684" s="2"/>
      <c r="F684" s="2"/>
      <c r="G684" s="2"/>
      <c r="H684" s="39"/>
      <c r="I684" s="39"/>
      <c r="J684" s="39"/>
      <c r="K684" s="39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>
      <c r="A685" s="2"/>
      <c r="B685" s="2"/>
      <c r="C685" s="2"/>
      <c r="D685" s="2"/>
      <c r="E685" s="2"/>
      <c r="F685" s="2"/>
      <c r="G685" s="2"/>
      <c r="H685" s="39"/>
      <c r="I685" s="39"/>
      <c r="J685" s="39"/>
      <c r="K685" s="39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>
      <c r="A686" s="2"/>
      <c r="B686" s="2"/>
      <c r="C686" s="2"/>
      <c r="D686" s="2"/>
      <c r="E686" s="2"/>
      <c r="F686" s="2"/>
      <c r="G686" s="2"/>
      <c r="H686" s="39"/>
      <c r="I686" s="39"/>
      <c r="J686" s="39"/>
      <c r="K686" s="39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>
      <c r="A687" s="2"/>
      <c r="B687" s="2"/>
      <c r="C687" s="2"/>
      <c r="D687" s="2"/>
      <c r="E687" s="2"/>
      <c r="F687" s="2"/>
      <c r="G687" s="2"/>
      <c r="H687" s="39"/>
      <c r="I687" s="39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>
      <c r="A688" s="2"/>
      <c r="B688" s="2"/>
      <c r="C688" s="2"/>
      <c r="D688" s="2"/>
      <c r="E688" s="2"/>
      <c r="F688" s="2"/>
      <c r="G688" s="2"/>
      <c r="H688" s="39"/>
      <c r="I688" s="39"/>
      <c r="J688" s="39"/>
      <c r="K688" s="39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>
      <c r="A689" s="2"/>
      <c r="B689" s="2"/>
      <c r="C689" s="2"/>
      <c r="D689" s="2"/>
      <c r="E689" s="2"/>
      <c r="F689" s="2"/>
      <c r="G689" s="2"/>
      <c r="H689" s="39"/>
      <c r="I689" s="39"/>
      <c r="J689" s="39"/>
      <c r="K689" s="39"/>
      <c r="L689" s="39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>
      <c r="A690" s="2"/>
      <c r="B690" s="2"/>
      <c r="C690" s="2"/>
      <c r="D690" s="2"/>
      <c r="E690" s="2"/>
      <c r="F690" s="2"/>
      <c r="G690" s="2"/>
      <c r="H690" s="39"/>
      <c r="I690" s="39"/>
      <c r="J690" s="39"/>
      <c r="K690" s="39"/>
      <c r="L690" s="39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>
      <c r="A691" s="2"/>
      <c r="B691" s="2"/>
      <c r="C691" s="2"/>
      <c r="D691" s="2"/>
      <c r="E691" s="2"/>
      <c r="F691" s="2"/>
      <c r="G691" s="2"/>
      <c r="H691" s="39"/>
      <c r="I691" s="39"/>
      <c r="J691" s="39"/>
      <c r="K691" s="39"/>
      <c r="L691" s="39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>
      <c r="A692" s="2"/>
      <c r="B692" s="2"/>
      <c r="C692" s="2"/>
      <c r="D692" s="2"/>
      <c r="E692" s="2"/>
      <c r="F692" s="2"/>
      <c r="G692" s="2"/>
      <c r="H692" s="39"/>
      <c r="I692" s="39"/>
      <c r="J692" s="39"/>
      <c r="K692" s="39"/>
      <c r="L692" s="39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>
      <c r="A694" s="2"/>
      <c r="B694" s="2"/>
      <c r="C694" s="2"/>
      <c r="D694" s="2"/>
      <c r="E694" s="2"/>
      <c r="F694" s="2"/>
      <c r="G694" s="2"/>
      <c r="H694" s="39"/>
      <c r="I694" s="39"/>
      <c r="J694" s="39"/>
      <c r="K694" s="39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>
      <c r="A695" s="2"/>
      <c r="B695" s="2"/>
      <c r="C695" s="2"/>
      <c r="D695" s="2"/>
      <c r="E695" s="2"/>
      <c r="F695" s="2"/>
      <c r="G695" s="2"/>
      <c r="H695" s="39"/>
      <c r="I695" s="39"/>
      <c r="J695" s="2"/>
      <c r="K695" s="2"/>
      <c r="L695" s="39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>
      <c r="A696" s="2"/>
      <c r="B696" s="2"/>
      <c r="C696" s="2"/>
      <c r="D696" s="2"/>
      <c r="E696" s="2"/>
      <c r="F696" s="2"/>
      <c r="G696" s="2"/>
      <c r="H696" s="39"/>
      <c r="I696" s="39"/>
      <c r="J696" s="39"/>
      <c r="K696" s="39"/>
      <c r="L696" s="39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>
      <c r="A698" s="2"/>
      <c r="B698" s="2"/>
      <c r="C698" s="2"/>
      <c r="D698" s="2"/>
      <c r="E698" s="2"/>
      <c r="F698" s="2"/>
      <c r="G698" s="2"/>
      <c r="H698" s="39"/>
      <c r="I698" s="39"/>
      <c r="J698" s="39"/>
      <c r="K698" s="39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>
      <c r="A700" s="2"/>
      <c r="B700" s="2"/>
      <c r="C700" s="2"/>
      <c r="D700" s="2"/>
      <c r="E700" s="2"/>
      <c r="F700" s="2"/>
      <c r="G700" s="2"/>
      <c r="H700" s="39"/>
      <c r="I700" s="39"/>
      <c r="J700" s="39"/>
      <c r="K700" s="39"/>
      <c r="L700" s="39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>
      <c r="A701" s="2"/>
      <c r="B701" s="2"/>
      <c r="C701" s="2"/>
      <c r="D701" s="2"/>
      <c r="E701" s="2"/>
      <c r="F701" s="2"/>
      <c r="G701" s="2"/>
      <c r="H701" s="39"/>
      <c r="I701" s="39"/>
      <c r="J701" s="39"/>
      <c r="K701" s="39"/>
      <c r="L701" s="39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>
      <c r="A702" s="2"/>
      <c r="B702" s="2"/>
      <c r="C702" s="2"/>
      <c r="D702" s="2"/>
      <c r="E702" s="2"/>
      <c r="F702" s="2"/>
      <c r="G702" s="2"/>
      <c r="H702" s="39"/>
      <c r="I702" s="39"/>
      <c r="J702" s="39"/>
      <c r="K702" s="39"/>
      <c r="L702" s="39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>
      <c r="A703" s="2"/>
      <c r="B703" s="2"/>
      <c r="C703" s="2"/>
      <c r="D703" s="2"/>
      <c r="E703" s="2"/>
      <c r="F703" s="2"/>
      <c r="G703" s="2"/>
      <c r="H703" s="39"/>
      <c r="I703" s="39"/>
      <c r="J703" s="39"/>
      <c r="K703" s="39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>
      <c r="A704" s="2"/>
      <c r="B704" s="2"/>
      <c r="C704" s="2"/>
      <c r="D704" s="2"/>
      <c r="E704" s="2"/>
      <c r="F704" s="2"/>
      <c r="G704" s="2"/>
      <c r="H704" s="39"/>
      <c r="I704" s="39"/>
      <c r="J704" s="39"/>
      <c r="K704" s="39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>
      <c r="A705" s="2"/>
      <c r="B705" s="2"/>
      <c r="C705" s="2"/>
      <c r="D705" s="2"/>
      <c r="E705" s="2"/>
      <c r="F705" s="2"/>
      <c r="G705" s="2"/>
      <c r="H705" s="39"/>
      <c r="I705" s="39"/>
      <c r="J705" s="39"/>
      <c r="K705" s="39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>
      <c r="A706" s="2"/>
      <c r="B706" s="2"/>
      <c r="C706" s="2"/>
      <c r="D706" s="2"/>
      <c r="E706" s="2"/>
      <c r="F706" s="2"/>
      <c r="G706" s="2"/>
      <c r="H706" s="39"/>
      <c r="I706" s="39"/>
      <c r="J706" s="39"/>
      <c r="K706" s="39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>
      <c r="A707" s="2"/>
      <c r="B707" s="2"/>
      <c r="C707" s="2"/>
      <c r="D707" s="2"/>
      <c r="E707" s="2"/>
      <c r="F707" s="2"/>
      <c r="G707" s="2"/>
      <c r="H707" s="39"/>
      <c r="I707" s="39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>
      <c r="A708" s="2"/>
      <c r="B708" s="2"/>
      <c r="C708" s="2"/>
      <c r="D708" s="2"/>
      <c r="E708" s="2"/>
      <c r="F708" s="2"/>
      <c r="G708" s="2"/>
      <c r="H708" s="39"/>
      <c r="I708" s="39"/>
      <c r="J708" s="39"/>
      <c r="K708" s="39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>
      <c r="A709" s="2"/>
      <c r="B709" s="2"/>
      <c r="C709" s="2"/>
      <c r="D709" s="2"/>
      <c r="E709" s="2"/>
      <c r="F709" s="2"/>
      <c r="G709" s="2"/>
      <c r="H709" s="39"/>
      <c r="I709" s="39"/>
      <c r="J709" s="39"/>
      <c r="K709" s="39"/>
      <c r="L709" s="39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>
      <c r="A710" s="2"/>
      <c r="B710" s="2"/>
      <c r="C710" s="2"/>
      <c r="D710" s="2"/>
      <c r="E710" s="2"/>
      <c r="F710" s="2"/>
      <c r="G710" s="2"/>
      <c r="H710" s="39"/>
      <c r="I710" s="39"/>
      <c r="J710" s="39"/>
      <c r="K710" s="39"/>
      <c r="L710" s="39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>
      <c r="A711" s="2"/>
      <c r="B711" s="2"/>
      <c r="C711" s="2"/>
      <c r="D711" s="2"/>
      <c r="E711" s="2"/>
      <c r="F711" s="2"/>
      <c r="G711" s="2"/>
      <c r="H711" s="39"/>
      <c r="I711" s="39"/>
      <c r="J711" s="39"/>
      <c r="K711" s="39"/>
      <c r="L711" s="39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>
      <c r="A712" s="2"/>
      <c r="B712" s="2"/>
      <c r="C712" s="2"/>
      <c r="D712" s="2"/>
      <c r="E712" s="2"/>
      <c r="F712" s="2"/>
      <c r="G712" s="2"/>
      <c r="H712" s="39"/>
      <c r="I712" s="39"/>
      <c r="J712" s="39"/>
      <c r="K712" s="39"/>
      <c r="L712" s="39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>
      <c r="A714" s="2"/>
      <c r="B714" s="2"/>
      <c r="C714" s="2"/>
      <c r="D714" s="2"/>
      <c r="E714" s="2"/>
      <c r="F714" s="2"/>
      <c r="G714" s="2"/>
      <c r="H714" s="39"/>
      <c r="I714" s="39"/>
      <c r="J714" s="39"/>
      <c r="K714" s="39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>
      <c r="A715" s="2"/>
      <c r="B715" s="2"/>
      <c r="C715" s="2"/>
      <c r="D715" s="2"/>
      <c r="E715" s="2"/>
      <c r="F715" s="2"/>
      <c r="G715" s="2"/>
      <c r="H715" s="39"/>
      <c r="I715" s="39"/>
      <c r="J715" s="2"/>
      <c r="K715" s="2"/>
      <c r="L715" s="39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>
      <c r="A716" s="2"/>
      <c r="B716" s="2"/>
      <c r="C716" s="2"/>
      <c r="D716" s="2"/>
      <c r="E716" s="2"/>
      <c r="F716" s="2"/>
      <c r="G716" s="2"/>
      <c r="H716" s="39"/>
      <c r="I716" s="39"/>
      <c r="J716" s="39"/>
      <c r="K716" s="39"/>
      <c r="L716" s="39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>
      <c r="A718" s="2"/>
      <c r="B718" s="2"/>
      <c r="C718" s="2"/>
      <c r="D718" s="2"/>
      <c r="E718" s="2"/>
      <c r="F718" s="2"/>
      <c r="G718" s="2"/>
      <c r="H718" s="39"/>
      <c r="I718" s="39"/>
      <c r="J718" s="39"/>
      <c r="K718" s="39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>
      <c r="A720" s="2"/>
      <c r="B720" s="2"/>
      <c r="C720" s="2"/>
      <c r="D720" s="2"/>
      <c r="E720" s="2"/>
      <c r="F720" s="2"/>
      <c r="G720" s="2"/>
      <c r="H720" s="39"/>
      <c r="I720" s="39"/>
      <c r="J720" s="39"/>
      <c r="K720" s="39"/>
      <c r="L720" s="39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>
      <c r="A721" s="2"/>
      <c r="B721" s="2"/>
      <c r="C721" s="2"/>
      <c r="D721" s="2"/>
      <c r="E721" s="2"/>
      <c r="F721" s="2"/>
      <c r="G721" s="2"/>
      <c r="H721" s="39"/>
      <c r="I721" s="39"/>
      <c r="J721" s="39"/>
      <c r="K721" s="39"/>
      <c r="L721" s="39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>
      <c r="A722" s="2"/>
      <c r="B722" s="2"/>
      <c r="C722" s="2"/>
      <c r="D722" s="2"/>
      <c r="E722" s="2"/>
      <c r="F722" s="2"/>
      <c r="G722" s="2"/>
      <c r="H722" s="39"/>
      <c r="I722" s="39"/>
      <c r="J722" s="39"/>
      <c r="K722" s="39"/>
      <c r="L722" s="39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>
      <c r="A723" s="2"/>
      <c r="B723" s="2"/>
      <c r="C723" s="2"/>
      <c r="D723" s="2"/>
      <c r="E723" s="2"/>
      <c r="F723" s="2"/>
      <c r="G723" s="2"/>
      <c r="H723" s="39"/>
      <c r="I723" s="39"/>
      <c r="J723" s="39"/>
      <c r="K723" s="39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>
      <c r="A724" s="2"/>
      <c r="B724" s="2"/>
      <c r="C724" s="2"/>
      <c r="D724" s="2"/>
      <c r="E724" s="2"/>
      <c r="F724" s="2"/>
      <c r="G724" s="2"/>
      <c r="H724" s="39"/>
      <c r="I724" s="39"/>
      <c r="J724" s="39"/>
      <c r="K724" s="39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>
      <c r="A725" s="2"/>
      <c r="B725" s="2"/>
      <c r="C725" s="2"/>
      <c r="D725" s="2"/>
      <c r="E725" s="2"/>
      <c r="F725" s="2"/>
      <c r="G725" s="2"/>
      <c r="H725" s="39"/>
      <c r="I725" s="39"/>
      <c r="J725" s="39"/>
      <c r="K725" s="39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>
      <c r="A726" s="2"/>
      <c r="B726" s="2"/>
      <c r="C726" s="2"/>
      <c r="D726" s="2"/>
      <c r="E726" s="2"/>
      <c r="F726" s="2"/>
      <c r="G726" s="2"/>
      <c r="H726" s="39"/>
      <c r="I726" s="39"/>
      <c r="J726" s="39"/>
      <c r="K726" s="39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>
      <c r="A727" s="2"/>
      <c r="B727" s="2"/>
      <c r="C727" s="2"/>
      <c r="D727" s="2"/>
      <c r="E727" s="2"/>
      <c r="F727" s="2"/>
      <c r="G727" s="2"/>
      <c r="H727" s="39"/>
      <c r="I727" s="39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>
      <c r="A728" s="2"/>
      <c r="B728" s="2"/>
      <c r="C728" s="2"/>
      <c r="D728" s="2"/>
      <c r="E728" s="2"/>
      <c r="F728" s="2"/>
      <c r="G728" s="2"/>
      <c r="H728" s="39"/>
      <c r="I728" s="39"/>
      <c r="J728" s="39"/>
      <c r="K728" s="39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>
      <c r="A729" s="2"/>
      <c r="B729" s="2"/>
      <c r="C729" s="2"/>
      <c r="D729" s="2"/>
      <c r="E729" s="2"/>
      <c r="F729" s="2"/>
      <c r="G729" s="2"/>
      <c r="H729" s="39"/>
      <c r="I729" s="39"/>
      <c r="J729" s="39"/>
      <c r="K729" s="39"/>
      <c r="L729" s="39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>
      <c r="A730" s="2"/>
      <c r="B730" s="2"/>
      <c r="C730" s="2"/>
      <c r="D730" s="2"/>
      <c r="E730" s="2"/>
      <c r="F730" s="2"/>
      <c r="G730" s="2"/>
      <c r="H730" s="39"/>
      <c r="I730" s="39"/>
      <c r="J730" s="39"/>
      <c r="K730" s="39"/>
      <c r="L730" s="39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>
      <c r="A731" s="2"/>
      <c r="B731" s="2"/>
      <c r="C731" s="2"/>
      <c r="D731" s="2"/>
      <c r="E731" s="2"/>
      <c r="F731" s="2"/>
      <c r="G731" s="2"/>
      <c r="H731" s="39"/>
      <c r="I731" s="39"/>
      <c r="J731" s="39"/>
      <c r="K731" s="39"/>
      <c r="L731" s="39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>
      <c r="A732" s="2"/>
      <c r="B732" s="2"/>
      <c r="C732" s="2"/>
      <c r="D732" s="2"/>
      <c r="E732" s="2"/>
      <c r="F732" s="2"/>
      <c r="G732" s="2"/>
      <c r="H732" s="39"/>
      <c r="I732" s="39"/>
      <c r="J732" s="39"/>
      <c r="K732" s="39"/>
      <c r="L732" s="39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>
      <c r="A734" s="2"/>
      <c r="B734" s="2"/>
      <c r="C734" s="2"/>
      <c r="D734" s="2"/>
      <c r="E734" s="2"/>
      <c r="F734" s="2"/>
      <c r="G734" s="2"/>
      <c r="H734" s="39"/>
      <c r="I734" s="39"/>
      <c r="J734" s="39"/>
      <c r="K734" s="39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>
      <c r="A735" s="2"/>
      <c r="B735" s="2"/>
      <c r="C735" s="2"/>
      <c r="D735" s="2"/>
      <c r="E735" s="2"/>
      <c r="F735" s="2"/>
      <c r="G735" s="2"/>
      <c r="H735" s="39"/>
      <c r="I735" s="39"/>
      <c r="J735" s="2"/>
      <c r="K735" s="2"/>
      <c r="L735" s="39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>
      <c r="A736" s="2"/>
      <c r="B736" s="2"/>
      <c r="C736" s="2"/>
      <c r="D736" s="2"/>
      <c r="E736" s="2"/>
      <c r="F736" s="2"/>
      <c r="G736" s="2"/>
      <c r="H736" s="39"/>
      <c r="I736" s="39"/>
      <c r="J736" s="39"/>
      <c r="K736" s="39"/>
      <c r="L736" s="39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>
      <c r="A738" s="2"/>
      <c r="B738" s="2"/>
      <c r="C738" s="2"/>
      <c r="D738" s="2"/>
      <c r="E738" s="2"/>
      <c r="F738" s="2"/>
      <c r="G738" s="2"/>
      <c r="H738" s="39"/>
      <c r="I738" s="39"/>
      <c r="J738" s="39"/>
      <c r="K738" s="39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>
      <c r="A740" s="2"/>
      <c r="B740" s="2"/>
      <c r="C740" s="2"/>
      <c r="D740" s="2"/>
      <c r="E740" s="2"/>
      <c r="F740" s="2"/>
      <c r="G740" s="2"/>
      <c r="H740" s="39"/>
      <c r="I740" s="39"/>
      <c r="J740" s="39"/>
      <c r="K740" s="39"/>
      <c r="L740" s="39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>
      <c r="A741" s="2"/>
      <c r="B741" s="2"/>
      <c r="C741" s="2"/>
      <c r="D741" s="2"/>
      <c r="E741" s="2"/>
      <c r="F741" s="2"/>
      <c r="G741" s="2"/>
      <c r="H741" s="39"/>
      <c r="I741" s="39"/>
      <c r="J741" s="39"/>
      <c r="K741" s="39"/>
      <c r="L741" s="39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>
      <c r="A742" s="2"/>
      <c r="B742" s="2"/>
      <c r="C742" s="2"/>
      <c r="D742" s="2"/>
      <c r="E742" s="2"/>
      <c r="F742" s="2"/>
      <c r="G742" s="2"/>
      <c r="H742" s="39"/>
      <c r="I742" s="39"/>
      <c r="J742" s="39"/>
      <c r="K742" s="39"/>
      <c r="L742" s="39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>
      <c r="A743" s="2"/>
      <c r="B743" s="2"/>
      <c r="C743" s="2"/>
      <c r="D743" s="2"/>
      <c r="E743" s="2"/>
      <c r="F743" s="2"/>
      <c r="G743" s="2"/>
      <c r="H743" s="39"/>
      <c r="I743" s="39"/>
      <c r="J743" s="39"/>
      <c r="K743" s="39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>
      <c r="A744" s="2"/>
      <c r="B744" s="2"/>
      <c r="C744" s="2"/>
      <c r="D744" s="2"/>
      <c r="E744" s="2"/>
      <c r="F744" s="2"/>
      <c r="G744" s="2"/>
      <c r="H744" s="39"/>
      <c r="I744" s="39"/>
      <c r="J744" s="39"/>
      <c r="K744" s="39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>
      <c r="A745" s="2"/>
      <c r="B745" s="2"/>
      <c r="C745" s="2"/>
      <c r="D745" s="2"/>
      <c r="E745" s="2"/>
      <c r="F745" s="2"/>
      <c r="G745" s="2"/>
      <c r="H745" s="39"/>
      <c r="I745" s="39"/>
      <c r="J745" s="39"/>
      <c r="K745" s="39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>
      <c r="A746" s="2"/>
      <c r="B746" s="2"/>
      <c r="C746" s="2"/>
      <c r="D746" s="2"/>
      <c r="E746" s="2"/>
      <c r="F746" s="2"/>
      <c r="G746" s="2"/>
      <c r="H746" s="39"/>
      <c r="I746" s="39"/>
      <c r="J746" s="39"/>
      <c r="K746" s="39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>
      <c r="A747" s="2"/>
      <c r="B747" s="2"/>
      <c r="C747" s="2"/>
      <c r="D747" s="2"/>
      <c r="E747" s="2"/>
      <c r="F747" s="2"/>
      <c r="G747" s="2"/>
      <c r="H747" s="39"/>
      <c r="I747" s="39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>
      <c r="A748" s="2"/>
      <c r="B748" s="2"/>
      <c r="C748" s="2"/>
      <c r="D748" s="2"/>
      <c r="E748" s="2"/>
      <c r="F748" s="2"/>
      <c r="G748" s="2"/>
      <c r="H748" s="39"/>
      <c r="I748" s="39"/>
      <c r="J748" s="39"/>
      <c r="K748" s="39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>
      <c r="A749" s="2"/>
      <c r="B749" s="2"/>
      <c r="C749" s="2"/>
      <c r="D749" s="2"/>
      <c r="E749" s="2"/>
      <c r="F749" s="2"/>
      <c r="G749" s="2"/>
      <c r="H749" s="39"/>
      <c r="I749" s="39"/>
      <c r="J749" s="39"/>
      <c r="K749" s="39"/>
      <c r="L749" s="39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>
      <c r="A750" s="2"/>
      <c r="B750" s="2"/>
      <c r="C750" s="2"/>
      <c r="D750" s="2"/>
      <c r="E750" s="2"/>
      <c r="F750" s="2"/>
      <c r="G750" s="2"/>
      <c r="H750" s="39"/>
      <c r="I750" s="39"/>
      <c r="J750" s="39"/>
      <c r="K750" s="39"/>
      <c r="L750" s="39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>
      <c r="A751" s="2"/>
      <c r="B751" s="2"/>
      <c r="C751" s="2"/>
      <c r="D751" s="2"/>
      <c r="E751" s="2"/>
      <c r="F751" s="2"/>
      <c r="G751" s="2"/>
      <c r="H751" s="39"/>
      <c r="I751" s="39"/>
      <c r="J751" s="39"/>
      <c r="K751" s="39"/>
      <c r="L751" s="39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>
      <c r="A752" s="2"/>
      <c r="B752" s="2"/>
      <c r="C752" s="2"/>
      <c r="D752" s="2"/>
      <c r="E752" s="2"/>
      <c r="F752" s="2"/>
      <c r="G752" s="2"/>
      <c r="H752" s="39"/>
      <c r="I752" s="39"/>
      <c r="J752" s="39"/>
      <c r="K752" s="39"/>
      <c r="L752" s="39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>
      <c r="A754" s="2"/>
      <c r="B754" s="2"/>
      <c r="C754" s="2"/>
      <c r="D754" s="2"/>
      <c r="E754" s="2"/>
      <c r="F754" s="2"/>
      <c r="G754" s="2"/>
      <c r="H754" s="39"/>
      <c r="I754" s="39"/>
      <c r="J754" s="39"/>
      <c r="K754" s="39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>
      <c r="A755" s="2"/>
      <c r="B755" s="2"/>
      <c r="C755" s="2"/>
      <c r="D755" s="2"/>
      <c r="E755" s="2"/>
      <c r="F755" s="2"/>
      <c r="G755" s="2"/>
      <c r="H755" s="39"/>
      <c r="I755" s="39"/>
      <c r="J755" s="2"/>
      <c r="K755" s="2"/>
      <c r="L755" s="39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>
      <c r="A756" s="2"/>
      <c r="B756" s="2"/>
      <c r="C756" s="2"/>
      <c r="D756" s="2"/>
      <c r="E756" s="2"/>
      <c r="F756" s="2"/>
      <c r="G756" s="2"/>
      <c r="H756" s="39"/>
      <c r="I756" s="39"/>
      <c r="J756" s="39"/>
      <c r="K756" s="39"/>
      <c r="L756" s="39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>
      <c r="A758" s="2"/>
      <c r="B758" s="2"/>
      <c r="C758" s="2"/>
      <c r="D758" s="2"/>
      <c r="E758" s="2"/>
      <c r="F758" s="2"/>
      <c r="G758" s="2"/>
      <c r="H758" s="39"/>
      <c r="I758" s="39"/>
      <c r="J758" s="39"/>
      <c r="K758" s="39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>
      <c r="A760" s="2"/>
      <c r="B760" s="2"/>
      <c r="C760" s="2"/>
      <c r="D760" s="2"/>
      <c r="E760" s="2"/>
      <c r="F760" s="2"/>
      <c r="G760" s="2"/>
      <c r="H760" s="39"/>
      <c r="I760" s="39"/>
      <c r="J760" s="39"/>
      <c r="K760" s="39"/>
      <c r="L760" s="39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>
      <c r="A761" s="2"/>
      <c r="B761" s="2"/>
      <c r="C761" s="2"/>
      <c r="D761" s="2"/>
      <c r="E761" s="2"/>
      <c r="F761" s="2"/>
      <c r="G761" s="2"/>
      <c r="H761" s="39"/>
      <c r="I761" s="39"/>
      <c r="J761" s="39"/>
      <c r="K761" s="39"/>
      <c r="L761" s="39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>
      <c r="A762" s="2"/>
      <c r="B762" s="2"/>
      <c r="C762" s="2"/>
      <c r="D762" s="2"/>
      <c r="E762" s="2"/>
      <c r="F762" s="2"/>
      <c r="G762" s="2"/>
      <c r="H762" s="39"/>
      <c r="I762" s="39"/>
      <c r="J762" s="39"/>
      <c r="K762" s="39"/>
      <c r="L762" s="39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>
      <c r="A763" s="2"/>
      <c r="B763" s="2"/>
      <c r="C763" s="2"/>
      <c r="D763" s="2"/>
      <c r="E763" s="2"/>
      <c r="F763" s="2"/>
      <c r="G763" s="2"/>
      <c r="H763" s="39"/>
      <c r="I763" s="39"/>
      <c r="J763" s="39"/>
      <c r="K763" s="39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>
      <c r="A764" s="2"/>
      <c r="B764" s="2"/>
      <c r="C764" s="2"/>
      <c r="D764" s="2"/>
      <c r="E764" s="2"/>
      <c r="F764" s="2"/>
      <c r="G764" s="2"/>
      <c r="H764" s="39"/>
      <c r="I764" s="39"/>
      <c r="J764" s="39"/>
      <c r="K764" s="39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>
      <c r="A765" s="2"/>
      <c r="B765" s="2"/>
      <c r="C765" s="2"/>
      <c r="D765" s="2"/>
      <c r="E765" s="2"/>
      <c r="F765" s="2"/>
      <c r="G765" s="2"/>
      <c r="H765" s="39"/>
      <c r="I765" s="39"/>
      <c r="J765" s="39"/>
      <c r="K765" s="39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>
      <c r="A766" s="2"/>
      <c r="B766" s="2"/>
      <c r="C766" s="2"/>
      <c r="D766" s="2"/>
      <c r="E766" s="2"/>
      <c r="F766" s="2"/>
      <c r="G766" s="2"/>
      <c r="H766" s="39"/>
      <c r="I766" s="39"/>
      <c r="J766" s="39"/>
      <c r="K766" s="39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>
      <c r="A767" s="2"/>
      <c r="B767" s="2"/>
      <c r="C767" s="2"/>
      <c r="D767" s="2"/>
      <c r="E767" s="2"/>
      <c r="F767" s="2"/>
      <c r="G767" s="2"/>
      <c r="H767" s="39"/>
      <c r="I767" s="39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>
      <c r="A768" s="2"/>
      <c r="B768" s="2"/>
      <c r="C768" s="2"/>
      <c r="D768" s="2"/>
      <c r="E768" s="2"/>
      <c r="F768" s="2"/>
      <c r="G768" s="2"/>
      <c r="H768" s="39"/>
      <c r="I768" s="39"/>
      <c r="J768" s="39"/>
      <c r="K768" s="39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>
      <c r="A769" s="2"/>
      <c r="B769" s="2"/>
      <c r="C769" s="2"/>
      <c r="D769" s="2"/>
      <c r="E769" s="2"/>
      <c r="F769" s="2"/>
      <c r="G769" s="2"/>
      <c r="H769" s="39"/>
      <c r="I769" s="39"/>
      <c r="J769" s="39"/>
      <c r="K769" s="39"/>
      <c r="L769" s="39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>
      <c r="A770" s="2"/>
      <c r="B770" s="2"/>
      <c r="C770" s="2"/>
      <c r="D770" s="2"/>
      <c r="E770" s="2"/>
      <c r="F770" s="2"/>
      <c r="G770" s="2"/>
      <c r="H770" s="39"/>
      <c r="I770" s="39"/>
      <c r="J770" s="39"/>
      <c r="K770" s="39"/>
      <c r="L770" s="39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>
      <c r="A771" s="2"/>
      <c r="B771" s="2"/>
      <c r="C771" s="2"/>
      <c r="D771" s="2"/>
      <c r="E771" s="2"/>
      <c r="F771" s="2"/>
      <c r="G771" s="2"/>
      <c r="H771" s="39"/>
      <c r="I771" s="39"/>
      <c r="J771" s="39"/>
      <c r="K771" s="39"/>
      <c r="L771" s="39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>
      <c r="A772" s="2"/>
      <c r="B772" s="2"/>
      <c r="C772" s="2"/>
      <c r="D772" s="2"/>
      <c r="E772" s="2"/>
      <c r="F772" s="2"/>
      <c r="G772" s="2"/>
      <c r="H772" s="39"/>
      <c r="I772" s="39"/>
      <c r="J772" s="39"/>
      <c r="K772" s="39"/>
      <c r="L772" s="39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>
      <c r="A774" s="2"/>
      <c r="B774" s="2"/>
      <c r="C774" s="2"/>
      <c r="D774" s="2"/>
      <c r="E774" s="2"/>
      <c r="F774" s="2"/>
      <c r="G774" s="2"/>
      <c r="H774" s="39"/>
      <c r="I774" s="39"/>
      <c r="J774" s="39"/>
      <c r="K774" s="39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>
      <c r="A775" s="2"/>
      <c r="B775" s="2"/>
      <c r="C775" s="2"/>
      <c r="D775" s="2"/>
      <c r="E775" s="2"/>
      <c r="F775" s="2"/>
      <c r="G775" s="2"/>
      <c r="H775" s="39"/>
      <c r="I775" s="39"/>
      <c r="J775" s="2"/>
      <c r="K775" s="2"/>
      <c r="L775" s="39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>
      <c r="A776" s="2"/>
      <c r="B776" s="2"/>
      <c r="C776" s="2"/>
      <c r="D776" s="2"/>
      <c r="E776" s="2"/>
      <c r="F776" s="2"/>
      <c r="G776" s="2"/>
      <c r="H776" s="39"/>
      <c r="I776" s="39"/>
      <c r="J776" s="39"/>
      <c r="K776" s="39"/>
      <c r="L776" s="39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>
      <c r="A778" s="2"/>
      <c r="B778" s="2"/>
      <c r="C778" s="2"/>
      <c r="D778" s="2"/>
      <c r="E778" s="2"/>
      <c r="F778" s="2"/>
      <c r="G778" s="2"/>
      <c r="H778" s="39"/>
      <c r="I778" s="39"/>
      <c r="J778" s="39"/>
      <c r="K778" s="39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>
      <c r="A780" s="2"/>
      <c r="B780" s="2"/>
      <c r="C780" s="2"/>
      <c r="D780" s="2"/>
      <c r="E780" s="2"/>
      <c r="F780" s="2"/>
      <c r="G780" s="2"/>
      <c r="H780" s="39"/>
      <c r="I780" s="39"/>
      <c r="J780" s="39"/>
      <c r="K780" s="39"/>
      <c r="L780" s="39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>
      <c r="A781" s="2"/>
      <c r="B781" s="2"/>
      <c r="C781" s="2"/>
      <c r="D781" s="2"/>
      <c r="E781" s="2"/>
      <c r="F781" s="2"/>
      <c r="G781" s="2"/>
      <c r="H781" s="39"/>
      <c r="I781" s="39"/>
      <c r="J781" s="39"/>
      <c r="K781" s="39"/>
      <c r="L781" s="39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>
      <c r="A782" s="2"/>
      <c r="B782" s="2"/>
      <c r="C782" s="2"/>
      <c r="D782" s="2"/>
      <c r="E782" s="2"/>
      <c r="F782" s="2"/>
      <c r="G782" s="2"/>
      <c r="H782" s="39"/>
      <c r="I782" s="39"/>
      <c r="J782" s="39"/>
      <c r="K782" s="39"/>
      <c r="L782" s="39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>
      <c r="A783" s="2"/>
      <c r="B783" s="2"/>
      <c r="C783" s="2"/>
      <c r="D783" s="2"/>
      <c r="E783" s="2"/>
      <c r="F783" s="2"/>
      <c r="G783" s="2"/>
      <c r="H783" s="39"/>
      <c r="I783" s="39"/>
      <c r="J783" s="39"/>
      <c r="K783" s="39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>
      <c r="A784" s="2"/>
      <c r="B784" s="2"/>
      <c r="C784" s="2"/>
      <c r="D784" s="2"/>
      <c r="E784" s="2"/>
      <c r="F784" s="2"/>
      <c r="G784" s="2"/>
      <c r="H784" s="39"/>
      <c r="I784" s="39"/>
      <c r="J784" s="39"/>
      <c r="K784" s="39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>
      <c r="A785" s="2"/>
      <c r="B785" s="2"/>
      <c r="C785" s="2"/>
      <c r="D785" s="2"/>
      <c r="E785" s="2"/>
      <c r="F785" s="2"/>
      <c r="G785" s="2"/>
      <c r="H785" s="39"/>
      <c r="I785" s="39"/>
      <c r="J785" s="39"/>
      <c r="K785" s="39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>
      <c r="A786" s="2"/>
      <c r="B786" s="2"/>
      <c r="C786" s="2"/>
      <c r="D786" s="2"/>
      <c r="E786" s="2"/>
      <c r="F786" s="2"/>
      <c r="G786" s="2"/>
      <c r="H786" s="39"/>
      <c r="I786" s="39"/>
      <c r="J786" s="39"/>
      <c r="K786" s="39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>
      <c r="A787" s="2"/>
      <c r="B787" s="2"/>
      <c r="C787" s="2"/>
      <c r="D787" s="2"/>
      <c r="E787" s="2"/>
      <c r="F787" s="2"/>
      <c r="G787" s="2"/>
      <c r="H787" s="39"/>
      <c r="I787" s="39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>
      <c r="A788" s="2"/>
      <c r="B788" s="2"/>
      <c r="C788" s="2"/>
      <c r="D788" s="2"/>
      <c r="E788" s="2"/>
      <c r="F788" s="2"/>
      <c r="G788" s="2"/>
      <c r="H788" s="39"/>
      <c r="I788" s="39"/>
      <c r="J788" s="39"/>
      <c r="K788" s="39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>
      <c r="A789" s="2"/>
      <c r="B789" s="2"/>
      <c r="C789" s="2"/>
      <c r="D789" s="2"/>
      <c r="E789" s="2"/>
      <c r="F789" s="2"/>
      <c r="G789" s="2"/>
      <c r="H789" s="39"/>
      <c r="I789" s="39"/>
      <c r="J789" s="39"/>
      <c r="K789" s="39"/>
      <c r="L789" s="39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>
      <c r="A790" s="2"/>
      <c r="B790" s="2"/>
      <c r="C790" s="2"/>
      <c r="D790" s="2"/>
      <c r="E790" s="2"/>
      <c r="F790" s="2"/>
      <c r="G790" s="2"/>
      <c r="H790" s="39"/>
      <c r="I790" s="39"/>
      <c r="J790" s="39"/>
      <c r="K790" s="39"/>
      <c r="L790" s="39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>
      <c r="A791" s="2"/>
      <c r="B791" s="2"/>
      <c r="C791" s="2"/>
      <c r="D791" s="2"/>
      <c r="E791" s="2"/>
      <c r="F791" s="2"/>
      <c r="G791" s="2"/>
      <c r="H791" s="39"/>
      <c r="I791" s="39"/>
      <c r="J791" s="39"/>
      <c r="K791" s="39"/>
      <c r="L791" s="39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>
      <c r="A792" s="2"/>
      <c r="B792" s="2"/>
      <c r="C792" s="2"/>
      <c r="D792" s="2"/>
      <c r="E792" s="2"/>
      <c r="F792" s="2"/>
      <c r="G792" s="2"/>
      <c r="H792" s="39"/>
      <c r="I792" s="39"/>
      <c r="J792" s="39"/>
      <c r="K792" s="39"/>
      <c r="L792" s="39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>
      <c r="A794" s="2"/>
      <c r="B794" s="2"/>
      <c r="C794" s="2"/>
      <c r="D794" s="2"/>
      <c r="E794" s="2"/>
      <c r="F794" s="2"/>
      <c r="G794" s="2"/>
      <c r="H794" s="39"/>
      <c r="I794" s="39"/>
      <c r="J794" s="39"/>
      <c r="K794" s="39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>
      <c r="A795" s="2"/>
      <c r="B795" s="2"/>
      <c r="C795" s="2"/>
      <c r="D795" s="2"/>
      <c r="E795" s="2"/>
      <c r="F795" s="2"/>
      <c r="G795" s="2"/>
      <c r="H795" s="39"/>
      <c r="I795" s="39"/>
      <c r="J795" s="2"/>
      <c r="K795" s="2"/>
      <c r="L795" s="39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>
      <c r="A796" s="2"/>
      <c r="B796" s="2"/>
      <c r="C796" s="2"/>
      <c r="D796" s="2"/>
      <c r="E796" s="2"/>
      <c r="F796" s="2"/>
      <c r="G796" s="2"/>
      <c r="H796" s="39"/>
      <c r="I796" s="39"/>
      <c r="J796" s="39"/>
      <c r="K796" s="39"/>
      <c r="L796" s="39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>
      <c r="A798" s="2"/>
      <c r="B798" s="2"/>
      <c r="C798" s="2"/>
      <c r="D798" s="2"/>
      <c r="E798" s="2"/>
      <c r="F798" s="2"/>
      <c r="G798" s="2"/>
      <c r="H798" s="39"/>
      <c r="I798" s="39"/>
      <c r="J798" s="39"/>
      <c r="K798" s="39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>
      <c r="A800" s="2"/>
      <c r="B800" s="2"/>
      <c r="C800" s="2"/>
      <c r="D800" s="2"/>
      <c r="E800" s="2"/>
      <c r="F800" s="2"/>
      <c r="G800" s="2"/>
      <c r="H800" s="39"/>
      <c r="I800" s="39"/>
      <c r="J800" s="39"/>
      <c r="K800" s="39"/>
      <c r="L800" s="39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>
      <c r="A801" s="2"/>
      <c r="B801" s="2"/>
      <c r="C801" s="2"/>
      <c r="D801" s="2"/>
      <c r="E801" s="2"/>
      <c r="F801" s="2"/>
      <c r="G801" s="2"/>
      <c r="H801" s="39"/>
      <c r="I801" s="39"/>
      <c r="J801" s="39"/>
      <c r="K801" s="39"/>
      <c r="L801" s="39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>
      <c r="A802" s="2"/>
      <c r="B802" s="2"/>
      <c r="C802" s="2"/>
      <c r="D802" s="2"/>
      <c r="E802" s="2"/>
      <c r="F802" s="2"/>
      <c r="G802" s="2"/>
      <c r="H802" s="39"/>
      <c r="I802" s="39"/>
      <c r="J802" s="39"/>
      <c r="K802" s="39"/>
      <c r="L802" s="39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>
      <c r="A803" s="2"/>
      <c r="B803" s="2"/>
      <c r="C803" s="2"/>
      <c r="D803" s="2"/>
      <c r="E803" s="2"/>
      <c r="F803" s="2"/>
      <c r="G803" s="2"/>
      <c r="H803" s="39"/>
      <c r="I803" s="39"/>
      <c r="J803" s="39"/>
      <c r="K803" s="39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>
      <c r="A804" s="2"/>
      <c r="B804" s="2"/>
      <c r="C804" s="2"/>
      <c r="D804" s="2"/>
      <c r="E804" s="2"/>
      <c r="F804" s="2"/>
      <c r="G804" s="2"/>
      <c r="H804" s="39"/>
      <c r="I804" s="39"/>
      <c r="J804" s="39"/>
      <c r="K804" s="39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>
      <c r="A805" s="2"/>
      <c r="B805" s="2"/>
      <c r="C805" s="2"/>
      <c r="D805" s="2"/>
      <c r="E805" s="2"/>
      <c r="F805" s="2"/>
      <c r="G805" s="2"/>
      <c r="H805" s="39"/>
      <c r="I805" s="39"/>
      <c r="J805" s="39"/>
      <c r="K805" s="39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>
      <c r="A806" s="2"/>
      <c r="B806" s="2"/>
      <c r="C806" s="2"/>
      <c r="D806" s="2"/>
      <c r="E806" s="2"/>
      <c r="F806" s="2"/>
      <c r="G806" s="2"/>
      <c r="H806" s="39"/>
      <c r="I806" s="39"/>
      <c r="J806" s="39"/>
      <c r="K806" s="39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>
      <c r="A807" s="2"/>
      <c r="B807" s="2"/>
      <c r="C807" s="2"/>
      <c r="D807" s="2"/>
      <c r="E807" s="2"/>
      <c r="F807" s="2"/>
      <c r="G807" s="2"/>
      <c r="H807" s="39"/>
      <c r="I807" s="39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>
      <c r="A808" s="2"/>
      <c r="B808" s="2"/>
      <c r="C808" s="2"/>
      <c r="D808" s="2"/>
      <c r="E808" s="2"/>
      <c r="F808" s="2"/>
      <c r="G808" s="2"/>
      <c r="H808" s="39"/>
      <c r="I808" s="39"/>
      <c r="J808" s="39"/>
      <c r="K808" s="39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>
      <c r="A809" s="2"/>
      <c r="B809" s="2"/>
      <c r="C809" s="2"/>
      <c r="D809" s="2"/>
      <c r="E809" s="2"/>
      <c r="F809" s="2"/>
      <c r="G809" s="2"/>
      <c r="H809" s="39"/>
      <c r="I809" s="39"/>
      <c r="J809" s="39"/>
      <c r="K809" s="39"/>
      <c r="L809" s="39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>
      <c r="A810" s="2"/>
      <c r="B810" s="2"/>
      <c r="C810" s="2"/>
      <c r="D810" s="2"/>
      <c r="E810" s="2"/>
      <c r="F810" s="2"/>
      <c r="G810" s="2"/>
      <c r="H810" s="39"/>
      <c r="I810" s="39"/>
      <c r="J810" s="39"/>
      <c r="K810" s="39"/>
      <c r="L810" s="39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>
      <c r="A811" s="2"/>
      <c r="B811" s="2"/>
      <c r="C811" s="2"/>
      <c r="D811" s="2"/>
      <c r="E811" s="2"/>
      <c r="F811" s="2"/>
      <c r="G811" s="2"/>
      <c r="H811" s="39"/>
      <c r="I811" s="39"/>
      <c r="J811" s="39"/>
      <c r="K811" s="39"/>
      <c r="L811" s="39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>
      <c r="A812" s="2"/>
      <c r="B812" s="2"/>
      <c r="C812" s="2"/>
      <c r="D812" s="2"/>
      <c r="E812" s="2"/>
      <c r="F812" s="2"/>
      <c r="G812" s="2"/>
      <c r="H812" s="39"/>
      <c r="I812" s="39"/>
      <c r="J812" s="39"/>
      <c r="K812" s="39"/>
      <c r="L812" s="39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>
      <c r="A814" s="2"/>
      <c r="B814" s="2"/>
      <c r="C814" s="2"/>
      <c r="D814" s="2"/>
      <c r="E814" s="2"/>
      <c r="F814" s="2"/>
      <c r="G814" s="2"/>
      <c r="H814" s="39"/>
      <c r="I814" s="39"/>
      <c r="J814" s="39"/>
      <c r="K814" s="39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>
      <c r="A815" s="2"/>
      <c r="B815" s="2"/>
      <c r="C815" s="2"/>
      <c r="D815" s="2"/>
      <c r="E815" s="2"/>
      <c r="F815" s="2"/>
      <c r="G815" s="2"/>
      <c r="H815" s="39"/>
      <c r="I815" s="39"/>
      <c r="J815" s="2"/>
      <c r="K815" s="2"/>
      <c r="L815" s="39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>
      <c r="A816" s="2"/>
      <c r="B816" s="2"/>
      <c r="C816" s="2"/>
      <c r="D816" s="2"/>
      <c r="E816" s="2"/>
      <c r="F816" s="2"/>
      <c r="G816" s="2"/>
      <c r="H816" s="39"/>
      <c r="I816" s="39"/>
      <c r="J816" s="39"/>
      <c r="K816" s="39"/>
      <c r="L816" s="39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>
      <c r="A818" s="2"/>
      <c r="B818" s="2"/>
      <c r="C818" s="2"/>
      <c r="D818" s="2"/>
      <c r="E818" s="2"/>
      <c r="F818" s="2"/>
      <c r="G818" s="2"/>
      <c r="H818" s="39"/>
      <c r="I818" s="39"/>
      <c r="J818" s="39"/>
      <c r="K818" s="39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>
      <c r="A820" s="2"/>
      <c r="B820" s="2"/>
      <c r="C820" s="2"/>
      <c r="D820" s="2"/>
      <c r="E820" s="2"/>
      <c r="F820" s="2"/>
      <c r="G820" s="2"/>
      <c r="H820" s="39"/>
      <c r="I820" s="39"/>
      <c r="J820" s="39"/>
      <c r="K820" s="39"/>
      <c r="L820" s="39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>
      <c r="A821" s="2"/>
      <c r="B821" s="2"/>
      <c r="C821" s="2"/>
      <c r="D821" s="2"/>
      <c r="E821" s="2"/>
      <c r="F821" s="2"/>
      <c r="G821" s="2"/>
      <c r="H821" s="39"/>
      <c r="I821" s="39"/>
      <c r="J821" s="39"/>
      <c r="K821" s="39"/>
      <c r="L821" s="39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>
      <c r="A822" s="2"/>
      <c r="B822" s="2"/>
      <c r="C822" s="2"/>
      <c r="D822" s="2"/>
      <c r="E822" s="2"/>
      <c r="F822" s="2"/>
      <c r="G822" s="2"/>
      <c r="H822" s="39"/>
      <c r="I822" s="39"/>
      <c r="J822" s="39"/>
      <c r="K822" s="39"/>
      <c r="L822" s="39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>
      <c r="A823" s="2"/>
      <c r="B823" s="2"/>
      <c r="C823" s="2"/>
      <c r="D823" s="2"/>
      <c r="E823" s="2"/>
      <c r="F823" s="2"/>
      <c r="G823" s="2"/>
      <c r="H823" s="39"/>
      <c r="I823" s="39"/>
      <c r="J823" s="39"/>
      <c r="K823" s="39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>
      <c r="A824" s="2"/>
      <c r="B824" s="2"/>
      <c r="C824" s="2"/>
      <c r="D824" s="2"/>
      <c r="E824" s="2"/>
      <c r="F824" s="2"/>
      <c r="G824" s="2"/>
      <c r="H824" s="39"/>
      <c r="I824" s="39"/>
      <c r="J824" s="39"/>
      <c r="K824" s="39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>
      <c r="A825" s="2"/>
      <c r="B825" s="2"/>
      <c r="C825" s="2"/>
      <c r="D825" s="2"/>
      <c r="E825" s="2"/>
      <c r="F825" s="2"/>
      <c r="G825" s="2"/>
      <c r="H825" s="39"/>
      <c r="I825" s="39"/>
      <c r="J825" s="39"/>
      <c r="K825" s="39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>
      <c r="A826" s="2"/>
      <c r="B826" s="2"/>
      <c r="C826" s="2"/>
      <c r="D826" s="2"/>
      <c r="E826" s="2"/>
      <c r="F826" s="2"/>
      <c r="G826" s="2"/>
      <c r="H826" s="39"/>
      <c r="I826" s="39"/>
      <c r="J826" s="39"/>
      <c r="K826" s="39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>
      <c r="A827" s="2"/>
      <c r="B827" s="2"/>
      <c r="C827" s="2"/>
      <c r="D827" s="2"/>
      <c r="E827" s="2"/>
      <c r="F827" s="2"/>
      <c r="G827" s="2"/>
      <c r="H827" s="39"/>
      <c r="I827" s="39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>
      <c r="A828" s="2"/>
      <c r="B828" s="2"/>
      <c r="C828" s="2"/>
      <c r="D828" s="2"/>
      <c r="E828" s="2"/>
      <c r="F828" s="2"/>
      <c r="G828" s="2"/>
      <c r="H828" s="39"/>
      <c r="I828" s="39"/>
      <c r="J828" s="39"/>
      <c r="K828" s="39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>
      <c r="A829" s="2"/>
      <c r="B829" s="2"/>
      <c r="C829" s="2"/>
      <c r="D829" s="2"/>
      <c r="E829" s="2"/>
      <c r="F829" s="2"/>
      <c r="G829" s="2"/>
      <c r="H829" s="39"/>
      <c r="I829" s="39"/>
      <c r="J829" s="39"/>
      <c r="K829" s="39"/>
      <c r="L829" s="39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>
      <c r="A830" s="2"/>
      <c r="B830" s="2"/>
      <c r="C830" s="2"/>
      <c r="D830" s="2"/>
      <c r="E830" s="2"/>
      <c r="F830" s="2"/>
      <c r="G830" s="2"/>
      <c r="H830" s="39"/>
      <c r="I830" s="39"/>
      <c r="J830" s="39"/>
      <c r="K830" s="39"/>
      <c r="L830" s="39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>
      <c r="A831" s="2"/>
      <c r="B831" s="2"/>
      <c r="C831" s="2"/>
      <c r="D831" s="2"/>
      <c r="E831" s="2"/>
      <c r="F831" s="2"/>
      <c r="G831" s="2"/>
      <c r="H831" s="39"/>
      <c r="I831" s="39"/>
      <c r="J831" s="39"/>
      <c r="K831" s="39"/>
      <c r="L831" s="39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>
      <c r="A832" s="2"/>
      <c r="B832" s="2"/>
      <c r="C832" s="2"/>
      <c r="D832" s="2"/>
      <c r="E832" s="2"/>
      <c r="F832" s="2"/>
      <c r="G832" s="2"/>
      <c r="H832" s="39"/>
      <c r="I832" s="39"/>
      <c r="J832" s="39"/>
      <c r="K832" s="39"/>
      <c r="L832" s="39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>
      <c r="A834" s="2"/>
      <c r="B834" s="2"/>
      <c r="C834" s="2"/>
      <c r="D834" s="2"/>
      <c r="E834" s="2"/>
      <c r="F834" s="2"/>
      <c r="G834" s="2"/>
      <c r="H834" s="39"/>
      <c r="I834" s="39"/>
      <c r="J834" s="39"/>
      <c r="K834" s="39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>
      <c r="A835" s="2"/>
      <c r="B835" s="2"/>
      <c r="C835" s="2"/>
      <c r="D835" s="2"/>
      <c r="E835" s="2"/>
      <c r="F835" s="2"/>
      <c r="G835" s="2"/>
      <c r="H835" s="39"/>
      <c r="I835" s="39"/>
      <c r="J835" s="2"/>
      <c r="K835" s="2"/>
      <c r="L835" s="39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>
      <c r="A836" s="2"/>
      <c r="B836" s="2"/>
      <c r="C836" s="2"/>
      <c r="D836" s="2"/>
      <c r="E836" s="2"/>
      <c r="F836" s="2"/>
      <c r="G836" s="2"/>
      <c r="H836" s="39"/>
      <c r="I836" s="39"/>
      <c r="J836" s="39"/>
      <c r="K836" s="39"/>
      <c r="L836" s="39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>
      <c r="A838" s="2"/>
      <c r="B838" s="2"/>
      <c r="C838" s="2"/>
      <c r="D838" s="2"/>
      <c r="E838" s="2"/>
      <c r="F838" s="2"/>
      <c r="G838" s="2"/>
      <c r="H838" s="39"/>
      <c r="I838" s="39"/>
      <c r="J838" s="39"/>
      <c r="K838" s="39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>
      <c r="A840" s="2"/>
      <c r="B840" s="2"/>
      <c r="C840" s="2"/>
      <c r="D840" s="2"/>
      <c r="E840" s="2"/>
      <c r="F840" s="2"/>
      <c r="G840" s="2"/>
      <c r="H840" s="39"/>
      <c r="I840" s="39"/>
      <c r="J840" s="39"/>
      <c r="K840" s="39"/>
      <c r="L840" s="39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>
      <c r="A841" s="2"/>
      <c r="B841" s="2"/>
      <c r="C841" s="2"/>
      <c r="D841" s="2"/>
      <c r="E841" s="2"/>
      <c r="F841" s="2"/>
      <c r="G841" s="2"/>
      <c r="H841" s="39"/>
      <c r="I841" s="39"/>
      <c r="J841" s="39"/>
      <c r="K841" s="39"/>
      <c r="L841" s="39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>
      <c r="A842" s="2"/>
      <c r="B842" s="2"/>
      <c r="C842" s="2"/>
      <c r="D842" s="2"/>
      <c r="E842" s="2"/>
      <c r="F842" s="2"/>
      <c r="G842" s="2"/>
      <c r="H842" s="39"/>
      <c r="I842" s="39"/>
      <c r="J842" s="39"/>
      <c r="K842" s="39"/>
      <c r="L842" s="39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>
      <c r="A843" s="2"/>
      <c r="B843" s="2"/>
      <c r="C843" s="2"/>
      <c r="D843" s="2"/>
      <c r="E843" s="2"/>
      <c r="F843" s="2"/>
      <c r="G843" s="2"/>
      <c r="H843" s="39"/>
      <c r="I843" s="39"/>
      <c r="J843" s="39"/>
      <c r="K843" s="39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>
      <c r="A844" s="2"/>
      <c r="B844" s="2"/>
      <c r="C844" s="2"/>
      <c r="D844" s="2"/>
      <c r="E844" s="2"/>
      <c r="F844" s="2"/>
      <c r="G844" s="2"/>
      <c r="H844" s="39"/>
      <c r="I844" s="39"/>
      <c r="J844" s="39"/>
      <c r="K844" s="39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>
      <c r="A845" s="2"/>
      <c r="B845" s="2"/>
      <c r="C845" s="2"/>
      <c r="D845" s="2"/>
      <c r="E845" s="2"/>
      <c r="F845" s="2"/>
      <c r="G845" s="2"/>
      <c r="H845" s="39"/>
      <c r="I845" s="39"/>
      <c r="J845" s="39"/>
      <c r="K845" s="39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>
      <c r="A846" s="2"/>
      <c r="B846" s="2"/>
      <c r="C846" s="2"/>
      <c r="D846" s="2"/>
      <c r="E846" s="2"/>
      <c r="F846" s="2"/>
      <c r="G846" s="2"/>
      <c r="H846" s="39"/>
      <c r="I846" s="39"/>
      <c r="J846" s="39"/>
      <c r="K846" s="39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>
      <c r="A847" s="2"/>
      <c r="B847" s="2"/>
      <c r="C847" s="2"/>
      <c r="D847" s="2"/>
      <c r="E847" s="2"/>
      <c r="F847" s="2"/>
      <c r="G847" s="2"/>
      <c r="H847" s="39"/>
      <c r="I847" s="39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>
      <c r="A848" s="2"/>
      <c r="B848" s="2"/>
      <c r="C848" s="2"/>
      <c r="D848" s="2"/>
      <c r="E848" s="2"/>
      <c r="F848" s="2"/>
      <c r="G848" s="2"/>
      <c r="H848" s="39"/>
      <c r="I848" s="39"/>
      <c r="J848" s="39"/>
      <c r="K848" s="39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>
      <c r="A849" s="2"/>
      <c r="B849" s="2"/>
      <c r="C849" s="2"/>
      <c r="D849" s="2"/>
      <c r="E849" s="2"/>
      <c r="F849" s="2"/>
      <c r="G849" s="2"/>
      <c r="H849" s="39"/>
      <c r="I849" s="39"/>
      <c r="J849" s="39"/>
      <c r="K849" s="39"/>
      <c r="L849" s="39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>
      <c r="A850" s="2"/>
      <c r="B850" s="2"/>
      <c r="C850" s="2"/>
      <c r="D850" s="2"/>
      <c r="E850" s="2"/>
      <c r="F850" s="2"/>
      <c r="G850" s="2"/>
      <c r="H850" s="39"/>
      <c r="I850" s="39"/>
      <c r="J850" s="39"/>
      <c r="K850" s="39"/>
      <c r="L850" s="39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>
      <c r="A851" s="2"/>
      <c r="B851" s="2"/>
      <c r="C851" s="2"/>
      <c r="D851" s="2"/>
      <c r="E851" s="2"/>
      <c r="F851" s="2"/>
      <c r="G851" s="2"/>
      <c r="H851" s="39"/>
      <c r="I851" s="39"/>
      <c r="J851" s="39"/>
      <c r="K851" s="39"/>
      <c r="L851" s="39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>
      <c r="A852" s="2"/>
      <c r="B852" s="2"/>
      <c r="C852" s="2"/>
      <c r="D852" s="2"/>
      <c r="E852" s="2"/>
      <c r="F852" s="2"/>
      <c r="G852" s="2"/>
      <c r="H852" s="39"/>
      <c r="I852" s="39"/>
      <c r="J852" s="39"/>
      <c r="K852" s="39"/>
      <c r="L852" s="39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>
      <c r="A854" s="2"/>
      <c r="B854" s="2"/>
      <c r="C854" s="2"/>
      <c r="D854" s="2"/>
      <c r="E854" s="2"/>
      <c r="F854" s="2"/>
      <c r="G854" s="2"/>
      <c r="H854" s="39"/>
      <c r="I854" s="39"/>
      <c r="J854" s="39"/>
      <c r="K854" s="39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>
      <c r="A855" s="2"/>
      <c r="B855" s="2"/>
      <c r="C855" s="2"/>
      <c r="D855" s="2"/>
      <c r="E855" s="2"/>
      <c r="F855" s="2"/>
      <c r="G855" s="2"/>
      <c r="H855" s="39"/>
      <c r="I855" s="39"/>
      <c r="J855" s="2"/>
      <c r="K855" s="2"/>
      <c r="L855" s="39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>
      <c r="A856" s="2"/>
      <c r="B856" s="2"/>
      <c r="C856" s="2"/>
      <c r="D856" s="2"/>
      <c r="E856" s="2"/>
      <c r="F856" s="2"/>
      <c r="G856" s="2"/>
      <c r="H856" s="39"/>
      <c r="I856" s="39"/>
      <c r="J856" s="39"/>
      <c r="K856" s="39"/>
      <c r="L856" s="39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>
      <c r="A858" s="2"/>
      <c r="B858" s="2"/>
      <c r="C858" s="2"/>
      <c r="D858" s="2"/>
      <c r="E858" s="2"/>
      <c r="F858" s="2"/>
      <c r="G858" s="2"/>
      <c r="H858" s="39"/>
      <c r="I858" s="39"/>
      <c r="J858" s="39"/>
      <c r="K858" s="39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>
      <c r="A860" s="2"/>
      <c r="B860" s="2"/>
      <c r="C860" s="2"/>
      <c r="D860" s="2"/>
      <c r="E860" s="2"/>
      <c r="F860" s="2"/>
      <c r="G860" s="2"/>
      <c r="H860" s="39"/>
      <c r="I860" s="39"/>
      <c r="J860" s="39"/>
      <c r="K860" s="39"/>
      <c r="L860" s="39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>
      <c r="A861" s="2"/>
      <c r="B861" s="2"/>
      <c r="C861" s="2"/>
      <c r="D861" s="2"/>
      <c r="E861" s="2"/>
      <c r="F861" s="2"/>
      <c r="G861" s="2"/>
      <c r="H861" s="39"/>
      <c r="I861" s="39"/>
      <c r="J861" s="39"/>
      <c r="K861" s="39"/>
      <c r="L861" s="39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>
      <c r="A862" s="2"/>
      <c r="B862" s="2"/>
      <c r="C862" s="2"/>
      <c r="D862" s="2"/>
      <c r="E862" s="2"/>
      <c r="F862" s="2"/>
      <c r="G862" s="2"/>
      <c r="H862" s="39"/>
      <c r="I862" s="39"/>
      <c r="J862" s="39"/>
      <c r="K862" s="39"/>
      <c r="L862" s="39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>
      <c r="A863" s="2"/>
      <c r="B863" s="2"/>
      <c r="C863" s="2"/>
      <c r="D863" s="2"/>
      <c r="E863" s="2"/>
      <c r="F863" s="2"/>
      <c r="G863" s="2"/>
      <c r="H863" s="39"/>
      <c r="I863" s="39"/>
      <c r="J863" s="39"/>
      <c r="K863" s="39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>
      <c r="A864" s="2"/>
      <c r="B864" s="2"/>
      <c r="C864" s="2"/>
      <c r="D864" s="2"/>
      <c r="E864" s="2"/>
      <c r="F864" s="2"/>
      <c r="G864" s="2"/>
      <c r="H864" s="39"/>
      <c r="I864" s="39"/>
      <c r="J864" s="39"/>
      <c r="K864" s="39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>
      <c r="A865" s="2"/>
      <c r="B865" s="2"/>
      <c r="C865" s="2"/>
      <c r="D865" s="2"/>
      <c r="E865" s="2"/>
      <c r="F865" s="2"/>
      <c r="G865" s="2"/>
      <c r="H865" s="39"/>
      <c r="I865" s="39"/>
      <c r="J865" s="39"/>
      <c r="K865" s="39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>
      <c r="A866" s="2"/>
      <c r="B866" s="2"/>
      <c r="C866" s="2"/>
      <c r="D866" s="2"/>
      <c r="E866" s="2"/>
      <c r="F866" s="2"/>
      <c r="G866" s="2"/>
      <c r="H866" s="39"/>
      <c r="I866" s="39"/>
      <c r="J866" s="39"/>
      <c r="K866" s="39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>
      <c r="A867" s="2"/>
      <c r="B867" s="2"/>
      <c r="C867" s="2"/>
      <c r="D867" s="2"/>
      <c r="E867" s="2"/>
      <c r="F867" s="2"/>
      <c r="G867" s="2"/>
      <c r="H867" s="39"/>
      <c r="I867" s="39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>
      <c r="A868" s="2"/>
      <c r="B868" s="2"/>
      <c r="C868" s="2"/>
      <c r="D868" s="2"/>
      <c r="E868" s="2"/>
      <c r="F868" s="2"/>
      <c r="G868" s="2"/>
      <c r="H868" s="39"/>
      <c r="I868" s="39"/>
      <c r="J868" s="39"/>
      <c r="K868" s="39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>
      <c r="A869" s="2"/>
      <c r="B869" s="2"/>
      <c r="C869" s="2"/>
      <c r="D869" s="2"/>
      <c r="E869" s="2"/>
      <c r="F869" s="2"/>
      <c r="G869" s="2"/>
      <c r="H869" s="39"/>
      <c r="I869" s="39"/>
      <c r="J869" s="39"/>
      <c r="K869" s="39"/>
      <c r="L869" s="39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>
      <c r="A870" s="2"/>
      <c r="B870" s="2"/>
      <c r="C870" s="2"/>
      <c r="D870" s="2"/>
      <c r="E870" s="2"/>
      <c r="F870" s="2"/>
      <c r="G870" s="2"/>
      <c r="H870" s="39"/>
      <c r="I870" s="39"/>
      <c r="J870" s="39"/>
      <c r="K870" s="39"/>
      <c r="L870" s="39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>
      <c r="A871" s="2"/>
      <c r="B871" s="2"/>
      <c r="C871" s="2"/>
      <c r="D871" s="2"/>
      <c r="E871" s="2"/>
      <c r="F871" s="2"/>
      <c r="G871" s="2"/>
      <c r="H871" s="39"/>
      <c r="I871" s="39"/>
      <c r="J871" s="39"/>
      <c r="K871" s="39"/>
      <c r="L871" s="39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>
      <c r="A872" s="2"/>
      <c r="B872" s="2"/>
      <c r="C872" s="2"/>
      <c r="D872" s="2"/>
      <c r="E872" s="2"/>
      <c r="F872" s="2"/>
      <c r="G872" s="2"/>
      <c r="H872" s="39"/>
      <c r="I872" s="39"/>
      <c r="J872" s="39"/>
      <c r="K872" s="39"/>
      <c r="L872" s="39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>
      <c r="A874" s="2"/>
      <c r="B874" s="2"/>
      <c r="C874" s="2"/>
      <c r="D874" s="2"/>
      <c r="E874" s="2"/>
      <c r="F874" s="2"/>
      <c r="G874" s="2"/>
      <c r="H874" s="39"/>
      <c r="I874" s="39"/>
      <c r="J874" s="39"/>
      <c r="K874" s="39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>
      <c r="A875" s="2"/>
      <c r="B875" s="2"/>
      <c r="C875" s="2"/>
      <c r="D875" s="2"/>
      <c r="E875" s="2"/>
      <c r="F875" s="2"/>
      <c r="G875" s="2"/>
      <c r="H875" s="39"/>
      <c r="I875" s="39"/>
      <c r="J875" s="2"/>
      <c r="K875" s="2"/>
      <c r="L875" s="39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>
      <c r="A876" s="2"/>
      <c r="B876" s="2"/>
      <c r="C876" s="2"/>
      <c r="D876" s="2"/>
      <c r="E876" s="2"/>
      <c r="F876" s="2"/>
      <c r="G876" s="2"/>
      <c r="H876" s="39"/>
      <c r="I876" s="39"/>
      <c r="J876" s="39"/>
      <c r="K876" s="39"/>
      <c r="L876" s="39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>
      <c r="A878" s="2"/>
      <c r="B878" s="2"/>
      <c r="C878" s="2"/>
      <c r="D878" s="2"/>
      <c r="E878" s="2"/>
      <c r="F878" s="2"/>
      <c r="G878" s="2"/>
      <c r="H878" s="39"/>
      <c r="I878" s="39"/>
      <c r="J878" s="39"/>
      <c r="K878" s="39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>
      <c r="A880" s="2"/>
      <c r="B880" s="2"/>
      <c r="C880" s="2"/>
      <c r="D880" s="2"/>
      <c r="E880" s="2"/>
      <c r="F880" s="2"/>
      <c r="G880" s="2"/>
      <c r="H880" s="39"/>
      <c r="I880" s="39"/>
      <c r="J880" s="39"/>
      <c r="K880" s="39"/>
      <c r="L880" s="39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>
      <c r="A881" s="2"/>
      <c r="B881" s="2"/>
      <c r="C881" s="2"/>
      <c r="D881" s="2"/>
      <c r="E881" s="2"/>
      <c r="F881" s="2"/>
      <c r="G881" s="2"/>
      <c r="H881" s="39"/>
      <c r="I881" s="39"/>
      <c r="J881" s="39"/>
      <c r="K881" s="39"/>
      <c r="L881" s="39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>
      <c r="A882" s="2"/>
      <c r="B882" s="2"/>
      <c r="C882" s="2"/>
      <c r="D882" s="2"/>
      <c r="E882" s="2"/>
      <c r="F882" s="2"/>
      <c r="G882" s="2"/>
      <c r="H882" s="39"/>
      <c r="I882" s="39"/>
      <c r="J882" s="39"/>
      <c r="K882" s="39"/>
      <c r="L882" s="39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>
      <c r="A883" s="2"/>
      <c r="B883" s="2"/>
      <c r="C883" s="2"/>
      <c r="D883" s="2"/>
      <c r="E883" s="2"/>
      <c r="F883" s="2"/>
      <c r="G883" s="2"/>
      <c r="H883" s="39"/>
      <c r="I883" s="39"/>
      <c r="J883" s="39"/>
      <c r="K883" s="39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>
      <c r="A884" s="2"/>
      <c r="B884" s="2"/>
      <c r="C884" s="2"/>
      <c r="D884" s="2"/>
      <c r="E884" s="2"/>
      <c r="F884" s="2"/>
      <c r="G884" s="2"/>
      <c r="H884" s="39"/>
      <c r="I884" s="39"/>
      <c r="J884" s="39"/>
      <c r="K884" s="39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>
      <c r="A885" s="2"/>
      <c r="B885" s="2"/>
      <c r="C885" s="2"/>
      <c r="D885" s="2"/>
      <c r="E885" s="2"/>
      <c r="F885" s="2"/>
      <c r="G885" s="2"/>
      <c r="H885" s="39"/>
      <c r="I885" s="39"/>
      <c r="J885" s="39"/>
      <c r="K885" s="39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>
      <c r="A886" s="2"/>
      <c r="B886" s="2"/>
      <c r="C886" s="2"/>
      <c r="D886" s="2"/>
      <c r="E886" s="2"/>
      <c r="F886" s="2"/>
      <c r="G886" s="2"/>
      <c r="H886" s="39"/>
      <c r="I886" s="39"/>
      <c r="J886" s="39"/>
      <c r="K886" s="39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>
      <c r="A887" s="2"/>
      <c r="B887" s="2"/>
      <c r="C887" s="2"/>
      <c r="D887" s="2"/>
      <c r="E887" s="2"/>
      <c r="F887" s="2"/>
      <c r="G887" s="2"/>
      <c r="H887" s="39"/>
      <c r="I887" s="39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>
      <c r="A888" s="2"/>
      <c r="B888" s="2"/>
      <c r="C888" s="2"/>
      <c r="D888" s="2"/>
      <c r="E888" s="2"/>
      <c r="F888" s="2"/>
      <c r="G888" s="2"/>
      <c r="H888" s="39"/>
      <c r="I888" s="39"/>
      <c r="J888" s="39"/>
      <c r="K888" s="39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>
      <c r="A889" s="2"/>
      <c r="B889" s="2"/>
      <c r="C889" s="2"/>
      <c r="D889" s="2"/>
      <c r="E889" s="2"/>
      <c r="F889" s="2"/>
      <c r="G889" s="2"/>
      <c r="H889" s="39"/>
      <c r="I889" s="39"/>
      <c r="J889" s="39"/>
      <c r="K889" s="39"/>
      <c r="L889" s="39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>
      <c r="A890" s="2"/>
      <c r="B890" s="2"/>
      <c r="C890" s="2"/>
      <c r="D890" s="2"/>
      <c r="E890" s="2"/>
      <c r="F890" s="2"/>
      <c r="G890" s="2"/>
      <c r="H890" s="39"/>
      <c r="I890" s="39"/>
      <c r="J890" s="39"/>
      <c r="K890" s="39"/>
      <c r="L890" s="39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>
      <c r="A891" s="2"/>
      <c r="B891" s="2"/>
      <c r="C891" s="2"/>
      <c r="D891" s="2"/>
      <c r="E891" s="2"/>
      <c r="F891" s="2"/>
      <c r="G891" s="2"/>
      <c r="H891" s="39"/>
      <c r="I891" s="39"/>
      <c r="J891" s="39"/>
      <c r="K891" s="39"/>
      <c r="L891" s="39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>
      <c r="A892" s="2"/>
      <c r="B892" s="2"/>
      <c r="C892" s="2"/>
      <c r="D892" s="2"/>
      <c r="E892" s="2"/>
      <c r="F892" s="2"/>
      <c r="G892" s="2"/>
      <c r="H892" s="39"/>
      <c r="I892" s="39"/>
      <c r="J892" s="39"/>
      <c r="K892" s="39"/>
      <c r="L892" s="39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>
      <c r="A894" s="2"/>
      <c r="B894" s="2"/>
      <c r="C894" s="2"/>
      <c r="D894" s="2"/>
      <c r="E894" s="2"/>
      <c r="F894" s="2"/>
      <c r="G894" s="2"/>
      <c r="H894" s="39"/>
      <c r="I894" s="39"/>
      <c r="J894" s="39"/>
      <c r="K894" s="39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>
      <c r="A895" s="2"/>
      <c r="B895" s="2"/>
      <c r="C895" s="2"/>
      <c r="D895" s="2"/>
      <c r="E895" s="2"/>
      <c r="F895" s="2"/>
      <c r="G895" s="2"/>
      <c r="H895" s="39"/>
      <c r="I895" s="39"/>
      <c r="J895" s="2"/>
      <c r="K895" s="2"/>
      <c r="L895" s="39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>
      <c r="A896" s="2"/>
      <c r="B896" s="2"/>
      <c r="C896" s="2"/>
      <c r="D896" s="2"/>
      <c r="E896" s="2"/>
      <c r="F896" s="2"/>
      <c r="G896" s="2"/>
      <c r="H896" s="39"/>
      <c r="I896" s="39"/>
      <c r="J896" s="39"/>
      <c r="K896" s="39"/>
      <c r="L896" s="39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>
      <c r="A898" s="2"/>
      <c r="B898" s="2"/>
      <c r="C898" s="2"/>
      <c r="D898" s="2"/>
      <c r="E898" s="2"/>
      <c r="F898" s="2"/>
      <c r="G898" s="2"/>
      <c r="H898" s="39"/>
      <c r="I898" s="39"/>
      <c r="J898" s="39"/>
      <c r="K898" s="39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>
      <c r="A900" s="2"/>
      <c r="B900" s="2"/>
      <c r="C900" s="2"/>
      <c r="D900" s="2"/>
      <c r="E900" s="2"/>
      <c r="F900" s="2"/>
      <c r="G900" s="2"/>
      <c r="H900" s="39"/>
      <c r="I900" s="39"/>
      <c r="J900" s="39"/>
      <c r="K900" s="39"/>
      <c r="L900" s="39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>
      <c r="A901" s="2"/>
      <c r="B901" s="2"/>
      <c r="C901" s="2"/>
      <c r="D901" s="2"/>
      <c r="E901" s="2"/>
      <c r="F901" s="2"/>
      <c r="G901" s="2"/>
      <c r="H901" s="39"/>
      <c r="I901" s="39"/>
      <c r="J901" s="39"/>
      <c r="K901" s="39"/>
      <c r="L901" s="39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>
      <c r="A902" s="2"/>
      <c r="B902" s="2"/>
      <c r="C902" s="2"/>
      <c r="D902" s="2"/>
      <c r="E902" s="2"/>
      <c r="F902" s="2"/>
      <c r="G902" s="2"/>
      <c r="H902" s="39"/>
      <c r="I902" s="39"/>
      <c r="J902" s="39"/>
      <c r="K902" s="39"/>
      <c r="L902" s="39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>
      <c r="A903" s="2"/>
      <c r="B903" s="2"/>
      <c r="C903" s="2"/>
      <c r="D903" s="2"/>
      <c r="E903" s="2"/>
      <c r="F903" s="2"/>
      <c r="G903" s="2"/>
      <c r="H903" s="39"/>
      <c r="I903" s="39"/>
      <c r="J903" s="39"/>
      <c r="K903" s="39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>
      <c r="A904" s="2"/>
      <c r="B904" s="2"/>
      <c r="C904" s="2"/>
      <c r="D904" s="2"/>
      <c r="E904" s="2"/>
      <c r="F904" s="2"/>
      <c r="G904" s="2"/>
      <c r="H904" s="39"/>
      <c r="I904" s="39"/>
      <c r="J904" s="39"/>
      <c r="K904" s="39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>
      <c r="A905" s="2"/>
      <c r="B905" s="2"/>
      <c r="C905" s="2"/>
      <c r="D905" s="2"/>
      <c r="E905" s="2"/>
      <c r="F905" s="2"/>
      <c r="G905" s="2"/>
      <c r="H905" s="39"/>
      <c r="I905" s="39"/>
      <c r="J905" s="39"/>
      <c r="K905" s="39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>
      <c r="A906" s="2"/>
      <c r="B906" s="2"/>
      <c r="C906" s="2"/>
      <c r="D906" s="2"/>
      <c r="E906" s="2"/>
      <c r="F906" s="2"/>
      <c r="G906" s="2"/>
      <c r="H906" s="39"/>
      <c r="I906" s="39"/>
      <c r="J906" s="39"/>
      <c r="K906" s="39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>
      <c r="A907" s="2"/>
      <c r="B907" s="2"/>
      <c r="C907" s="2"/>
      <c r="D907" s="2"/>
      <c r="E907" s="2"/>
      <c r="F907" s="2"/>
      <c r="G907" s="2"/>
      <c r="H907" s="39"/>
      <c r="I907" s="39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>
      <c r="A908" s="2"/>
      <c r="B908" s="2"/>
      <c r="C908" s="2"/>
      <c r="D908" s="2"/>
      <c r="E908" s="2"/>
      <c r="F908" s="2"/>
      <c r="G908" s="2"/>
      <c r="H908" s="39"/>
      <c r="I908" s="39"/>
      <c r="J908" s="39"/>
      <c r="K908" s="39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>
      <c r="A909" s="2"/>
      <c r="B909" s="2"/>
      <c r="C909" s="2"/>
      <c r="D909" s="2"/>
      <c r="E909" s="2"/>
      <c r="F909" s="2"/>
      <c r="G909" s="2"/>
      <c r="H909" s="39"/>
      <c r="I909" s="39"/>
      <c r="J909" s="39"/>
      <c r="K909" s="39"/>
      <c r="L909" s="39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>
      <c r="A910" s="2"/>
      <c r="B910" s="2"/>
      <c r="C910" s="2"/>
      <c r="D910" s="2"/>
      <c r="E910" s="2"/>
      <c r="F910" s="2"/>
      <c r="G910" s="2"/>
      <c r="H910" s="39"/>
      <c r="I910" s="39"/>
      <c r="J910" s="39"/>
      <c r="K910" s="39"/>
      <c r="L910" s="39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>
      <c r="A911" s="2"/>
      <c r="B911" s="2"/>
      <c r="C911" s="2"/>
      <c r="D911" s="2"/>
      <c r="E911" s="2"/>
      <c r="F911" s="2"/>
      <c r="G911" s="2"/>
      <c r="H911" s="39"/>
      <c r="I911" s="39"/>
      <c r="J911" s="39"/>
      <c r="K911" s="39"/>
      <c r="L911" s="39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>
      <c r="A912" s="2"/>
      <c r="B912" s="2"/>
      <c r="C912" s="2"/>
      <c r="D912" s="2"/>
      <c r="E912" s="2"/>
      <c r="F912" s="2"/>
      <c r="G912" s="2"/>
      <c r="H912" s="39"/>
      <c r="I912" s="39"/>
      <c r="J912" s="39"/>
      <c r="K912" s="39"/>
      <c r="L912" s="39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>
      <c r="A914" s="2"/>
      <c r="B914" s="2"/>
      <c r="C914" s="2"/>
      <c r="D914" s="2"/>
      <c r="E914" s="2"/>
      <c r="F914" s="2"/>
      <c r="G914" s="2"/>
      <c r="H914" s="39"/>
      <c r="I914" s="39"/>
      <c r="J914" s="39"/>
      <c r="K914" s="39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>
      <c r="A915" s="2"/>
      <c r="B915" s="2"/>
      <c r="C915" s="2"/>
      <c r="D915" s="2"/>
      <c r="E915" s="2"/>
      <c r="F915" s="2"/>
      <c r="G915" s="2"/>
      <c r="H915" s="39"/>
      <c r="I915" s="39"/>
      <c r="J915" s="2"/>
      <c r="K915" s="2"/>
      <c r="L915" s="39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>
      <c r="A916" s="2"/>
      <c r="B916" s="2"/>
      <c r="C916" s="2"/>
      <c r="D916" s="2"/>
      <c r="E916" s="2"/>
      <c r="F916" s="2"/>
      <c r="G916" s="2"/>
      <c r="H916" s="39"/>
      <c r="I916" s="39"/>
      <c r="J916" s="39"/>
      <c r="K916" s="39"/>
      <c r="L916" s="39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>
      <c r="A918" s="2"/>
      <c r="B918" s="2"/>
      <c r="C918" s="2"/>
      <c r="D918" s="2"/>
      <c r="E918" s="2"/>
      <c r="F918" s="2"/>
      <c r="G918" s="2"/>
      <c r="H918" s="39"/>
      <c r="I918" s="39"/>
      <c r="J918" s="39"/>
      <c r="K918" s="39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>
      <c r="A920" s="2"/>
      <c r="B920" s="2"/>
      <c r="C920" s="2"/>
      <c r="D920" s="2"/>
      <c r="E920" s="2"/>
      <c r="F920" s="2"/>
      <c r="G920" s="2"/>
      <c r="H920" s="39"/>
      <c r="I920" s="39"/>
      <c r="J920" s="39"/>
      <c r="K920" s="39"/>
      <c r="L920" s="39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>
      <c r="A921" s="2"/>
      <c r="B921" s="2"/>
      <c r="C921" s="2"/>
      <c r="D921" s="2"/>
      <c r="E921" s="2"/>
      <c r="F921" s="2"/>
      <c r="G921" s="2"/>
      <c r="H921" s="39"/>
      <c r="I921" s="39"/>
      <c r="J921" s="39"/>
      <c r="K921" s="39"/>
      <c r="L921" s="39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>
      <c r="A922" s="2"/>
      <c r="B922" s="2"/>
      <c r="C922" s="2"/>
      <c r="D922" s="2"/>
      <c r="E922" s="2"/>
      <c r="F922" s="2"/>
      <c r="G922" s="2"/>
      <c r="H922" s="39"/>
      <c r="I922" s="39"/>
      <c r="J922" s="39"/>
      <c r="K922" s="39"/>
      <c r="L922" s="39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>
      <c r="A923" s="2"/>
      <c r="B923" s="2"/>
      <c r="C923" s="2"/>
      <c r="D923" s="2"/>
      <c r="E923" s="2"/>
      <c r="F923" s="2"/>
      <c r="G923" s="2"/>
      <c r="H923" s="39"/>
      <c r="I923" s="39"/>
      <c r="J923" s="39"/>
      <c r="K923" s="39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>
      <c r="A924" s="2"/>
      <c r="B924" s="2"/>
      <c r="C924" s="2"/>
      <c r="D924" s="2"/>
      <c r="E924" s="2"/>
      <c r="F924" s="2"/>
      <c r="G924" s="2"/>
      <c r="H924" s="39"/>
      <c r="I924" s="39"/>
      <c r="J924" s="39"/>
      <c r="K924" s="39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>
      <c r="A925" s="2"/>
      <c r="B925" s="2"/>
      <c r="C925" s="2"/>
      <c r="D925" s="2"/>
      <c r="E925" s="2"/>
      <c r="F925" s="2"/>
      <c r="G925" s="2"/>
      <c r="H925" s="39"/>
      <c r="I925" s="39"/>
      <c r="J925" s="39"/>
      <c r="K925" s="39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>
      <c r="A926" s="2"/>
      <c r="B926" s="2"/>
      <c r="C926" s="2"/>
      <c r="D926" s="2"/>
      <c r="E926" s="2"/>
      <c r="F926" s="2"/>
      <c r="G926" s="2"/>
      <c r="H926" s="39"/>
      <c r="I926" s="39"/>
      <c r="J926" s="39"/>
      <c r="K926" s="39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>
      <c r="A927" s="2"/>
      <c r="B927" s="2"/>
      <c r="C927" s="2"/>
      <c r="D927" s="2"/>
      <c r="E927" s="2"/>
      <c r="F927" s="2"/>
      <c r="G927" s="2"/>
      <c r="H927" s="39"/>
      <c r="I927" s="39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>
      <c r="A928" s="2"/>
      <c r="B928" s="2"/>
      <c r="C928" s="2"/>
      <c r="D928" s="2"/>
      <c r="E928" s="2"/>
      <c r="F928" s="2"/>
      <c r="G928" s="2"/>
      <c r="H928" s="39"/>
      <c r="I928" s="39"/>
      <c r="J928" s="39"/>
      <c r="K928" s="39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>
      <c r="A929" s="2"/>
      <c r="B929" s="2"/>
      <c r="C929" s="2"/>
      <c r="D929" s="2"/>
      <c r="E929" s="2"/>
      <c r="F929" s="2"/>
      <c r="G929" s="2"/>
      <c r="H929" s="39"/>
      <c r="I929" s="39"/>
      <c r="J929" s="39"/>
      <c r="K929" s="39"/>
      <c r="L929" s="39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>
      <c r="A930" s="2"/>
      <c r="B930" s="2"/>
      <c r="C930" s="2"/>
      <c r="D930" s="2"/>
      <c r="E930" s="2"/>
      <c r="F930" s="2"/>
      <c r="G930" s="2"/>
      <c r="H930" s="39"/>
      <c r="I930" s="39"/>
      <c r="J930" s="39"/>
      <c r="K930" s="39"/>
      <c r="L930" s="39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>
      <c r="A931" s="2"/>
      <c r="B931" s="2"/>
      <c r="C931" s="2"/>
      <c r="D931" s="2"/>
      <c r="E931" s="2"/>
      <c r="F931" s="2"/>
      <c r="G931" s="2"/>
      <c r="H931" s="39"/>
      <c r="I931" s="39"/>
      <c r="J931" s="39"/>
      <c r="K931" s="39"/>
      <c r="L931" s="39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>
      <c r="A932" s="2"/>
      <c r="B932" s="2"/>
      <c r="C932" s="2"/>
      <c r="D932" s="2"/>
      <c r="E932" s="2"/>
      <c r="F932" s="2"/>
      <c r="G932" s="2"/>
      <c r="H932" s="39"/>
      <c r="I932" s="39"/>
      <c r="J932" s="39"/>
      <c r="K932" s="39"/>
      <c r="L932" s="39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>
      <c r="A934" s="2"/>
      <c r="B934" s="2"/>
      <c r="C934" s="2"/>
      <c r="D934" s="2"/>
      <c r="E934" s="2"/>
      <c r="F934" s="2"/>
      <c r="G934" s="2"/>
      <c r="H934" s="39"/>
      <c r="I934" s="39"/>
      <c r="J934" s="39"/>
      <c r="K934" s="39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>
      <c r="A935" s="2"/>
      <c r="B935" s="2"/>
      <c r="C935" s="2"/>
      <c r="D935" s="2"/>
      <c r="E935" s="2"/>
      <c r="F935" s="2"/>
      <c r="G935" s="2"/>
      <c r="H935" s="39"/>
      <c r="I935" s="39"/>
      <c r="J935" s="2"/>
      <c r="K935" s="2"/>
      <c r="L935" s="39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>
      <c r="A936" s="2"/>
      <c r="B936" s="2"/>
      <c r="C936" s="2"/>
      <c r="D936" s="2"/>
      <c r="E936" s="2"/>
      <c r="F936" s="2"/>
      <c r="G936" s="2"/>
      <c r="H936" s="39"/>
      <c r="I936" s="39"/>
      <c r="J936" s="39"/>
      <c r="K936" s="39"/>
      <c r="L936" s="39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>
      <c r="A938" s="2"/>
      <c r="B938" s="2"/>
      <c r="C938" s="2"/>
      <c r="D938" s="2"/>
      <c r="E938" s="2"/>
      <c r="F938" s="2"/>
      <c r="G938" s="2"/>
      <c r="H938" s="39"/>
      <c r="I938" s="39"/>
      <c r="J938" s="39"/>
      <c r="K938" s="39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>
      <c r="A940" s="2"/>
      <c r="B940" s="2"/>
      <c r="C940" s="2"/>
      <c r="D940" s="2"/>
      <c r="E940" s="2"/>
      <c r="F940" s="2"/>
      <c r="G940" s="2"/>
      <c r="H940" s="39"/>
      <c r="I940" s="39"/>
      <c r="J940" s="39"/>
      <c r="K940" s="39"/>
      <c r="L940" s="39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>
      <c r="A941" s="2"/>
      <c r="B941" s="2"/>
      <c r="C941" s="2"/>
      <c r="D941" s="2"/>
      <c r="E941" s="2"/>
      <c r="F941" s="2"/>
      <c r="G941" s="2"/>
      <c r="H941" s="39"/>
      <c r="I941" s="39"/>
      <c r="J941" s="39"/>
      <c r="K941" s="39"/>
      <c r="L941" s="39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>
      <c r="A942" s="2"/>
      <c r="B942" s="2"/>
      <c r="C942" s="2"/>
      <c r="D942" s="2"/>
      <c r="E942" s="2"/>
      <c r="F942" s="2"/>
      <c r="G942" s="2"/>
      <c r="H942" s="39"/>
      <c r="I942" s="39"/>
      <c r="J942" s="39"/>
      <c r="K942" s="39"/>
      <c r="L942" s="39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>
      <c r="A943" s="2"/>
      <c r="B943" s="2"/>
      <c r="C943" s="2"/>
      <c r="D943" s="2"/>
      <c r="E943" s="2"/>
      <c r="F943" s="2"/>
      <c r="G943" s="2"/>
      <c r="H943" s="39"/>
      <c r="I943" s="39"/>
      <c r="J943" s="39"/>
      <c r="K943" s="39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>
      <c r="A944" s="2"/>
      <c r="B944" s="2"/>
      <c r="C944" s="2"/>
      <c r="D944" s="2"/>
      <c r="E944" s="2"/>
      <c r="F944" s="2"/>
      <c r="G944" s="2"/>
      <c r="H944" s="39"/>
      <c r="I944" s="39"/>
      <c r="J944" s="39"/>
      <c r="K944" s="39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>
      <c r="A945" s="2"/>
      <c r="B945" s="2"/>
      <c r="C945" s="2"/>
      <c r="D945" s="2"/>
      <c r="E945" s="2"/>
      <c r="F945" s="2"/>
      <c r="G945" s="2"/>
      <c r="H945" s="39"/>
      <c r="I945" s="39"/>
      <c r="J945" s="39"/>
      <c r="K945" s="39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>
      <c r="A946" s="2"/>
      <c r="B946" s="2"/>
      <c r="C946" s="2"/>
      <c r="D946" s="2"/>
      <c r="E946" s="2"/>
      <c r="F946" s="2"/>
      <c r="G946" s="2"/>
      <c r="H946" s="39"/>
      <c r="I946" s="39"/>
      <c r="J946" s="39"/>
      <c r="K946" s="39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>
      <c r="A947" s="2"/>
      <c r="B947" s="2"/>
      <c r="C947" s="2"/>
      <c r="D947" s="2"/>
      <c r="E947" s="2"/>
      <c r="F947" s="2"/>
      <c r="G947" s="2"/>
      <c r="H947" s="39"/>
      <c r="I947" s="39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>
      <c r="A948" s="2"/>
      <c r="B948" s="2"/>
      <c r="C948" s="2"/>
      <c r="D948" s="2"/>
      <c r="E948" s="2"/>
      <c r="F948" s="2"/>
      <c r="G948" s="2"/>
      <c r="H948" s="39"/>
      <c r="I948" s="39"/>
      <c r="J948" s="39"/>
      <c r="K948" s="39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>
      <c r="A949" s="2"/>
      <c r="B949" s="2"/>
      <c r="C949" s="2"/>
      <c r="D949" s="2"/>
      <c r="E949" s="2"/>
      <c r="F949" s="2"/>
      <c r="G949" s="2"/>
      <c r="H949" s="39"/>
      <c r="I949" s="39"/>
      <c r="J949" s="39"/>
      <c r="K949" s="39"/>
      <c r="L949" s="39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>
      <c r="A950" s="2"/>
      <c r="B950" s="2"/>
      <c r="C950" s="2"/>
      <c r="D950" s="2"/>
      <c r="E950" s="2"/>
      <c r="F950" s="2"/>
      <c r="G950" s="2"/>
      <c r="H950" s="39"/>
      <c r="I950" s="39"/>
      <c r="J950" s="39"/>
      <c r="K950" s="39"/>
      <c r="L950" s="39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>
      <c r="A951" s="2"/>
      <c r="B951" s="2"/>
      <c r="C951" s="2"/>
      <c r="D951" s="2"/>
      <c r="E951" s="2"/>
      <c r="F951" s="2"/>
      <c r="G951" s="2"/>
      <c r="H951" s="39"/>
      <c r="I951" s="39"/>
      <c r="J951" s="39"/>
      <c r="K951" s="39"/>
      <c r="L951" s="39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>
      <c r="A952" s="2"/>
      <c r="B952" s="2"/>
      <c r="C952" s="2"/>
      <c r="D952" s="2"/>
      <c r="E952" s="2"/>
      <c r="F952" s="2"/>
      <c r="G952" s="2"/>
      <c r="H952" s="39"/>
      <c r="I952" s="39"/>
      <c r="J952" s="39"/>
      <c r="K952" s="39"/>
      <c r="L952" s="39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>
      <c r="A954" s="2"/>
      <c r="B954" s="2"/>
      <c r="C954" s="2"/>
      <c r="D954" s="2"/>
      <c r="E954" s="2"/>
      <c r="F954" s="2"/>
      <c r="G954" s="2"/>
      <c r="H954" s="39"/>
      <c r="I954" s="39"/>
      <c r="J954" s="39"/>
      <c r="K954" s="39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>
      <c r="A955" s="2"/>
      <c r="B955" s="2"/>
      <c r="C955" s="2"/>
      <c r="D955" s="2"/>
      <c r="E955" s="2"/>
      <c r="F955" s="2"/>
      <c r="G955" s="2"/>
      <c r="H955" s="39"/>
      <c r="I955" s="39"/>
      <c r="J955" s="2"/>
      <c r="K955" s="2"/>
      <c r="L955" s="39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>
      <c r="A956" s="2"/>
      <c r="B956" s="2"/>
      <c r="C956" s="2"/>
      <c r="D956" s="2"/>
      <c r="E956" s="2"/>
      <c r="F956" s="2"/>
      <c r="G956" s="2"/>
      <c r="H956" s="39"/>
      <c r="I956" s="39"/>
      <c r="J956" s="39"/>
      <c r="K956" s="39"/>
      <c r="L956" s="39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>
      <c r="A958" s="2"/>
      <c r="B958" s="2"/>
      <c r="C958" s="2"/>
      <c r="D958" s="2"/>
      <c r="E958" s="2"/>
      <c r="F958" s="2"/>
      <c r="G958" s="2"/>
      <c r="H958" s="39"/>
      <c r="I958" s="39"/>
      <c r="J958" s="39"/>
      <c r="K958" s="39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>
      <c r="A960" s="2"/>
      <c r="B960" s="2"/>
      <c r="C960" s="2"/>
      <c r="D960" s="2"/>
      <c r="E960" s="2"/>
      <c r="F960" s="2"/>
      <c r="G960" s="2"/>
      <c r="H960" s="39"/>
      <c r="I960" s="39"/>
      <c r="J960" s="39"/>
      <c r="K960" s="39"/>
      <c r="L960" s="39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>
      <c r="A961" s="2"/>
      <c r="B961" s="2"/>
      <c r="C961" s="2"/>
      <c r="D961" s="2"/>
      <c r="E961" s="2"/>
      <c r="F961" s="2"/>
      <c r="G961" s="2"/>
      <c r="H961" s="39"/>
      <c r="I961" s="39"/>
      <c r="J961" s="39"/>
      <c r="K961" s="39"/>
      <c r="L961" s="39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>
      <c r="A962" s="2"/>
      <c r="B962" s="2"/>
      <c r="C962" s="2"/>
      <c r="D962" s="2"/>
      <c r="E962" s="2"/>
      <c r="F962" s="2"/>
      <c r="G962" s="2"/>
      <c r="H962" s="39"/>
      <c r="I962" s="39"/>
      <c r="J962" s="39"/>
      <c r="K962" s="39"/>
      <c r="L962" s="39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>
      <c r="A963" s="2"/>
      <c r="B963" s="2"/>
      <c r="C963" s="2"/>
      <c r="D963" s="2"/>
      <c r="E963" s="2"/>
      <c r="F963" s="2"/>
      <c r="G963" s="2"/>
      <c r="H963" s="39"/>
      <c r="I963" s="39"/>
      <c r="J963" s="39"/>
      <c r="K963" s="39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>
      <c r="A964" s="2"/>
      <c r="B964" s="2"/>
      <c r="C964" s="2"/>
      <c r="D964" s="2"/>
      <c r="E964" s="2"/>
      <c r="F964" s="2"/>
      <c r="G964" s="2"/>
      <c r="H964" s="39"/>
      <c r="I964" s="39"/>
      <c r="J964" s="39"/>
      <c r="K964" s="39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>
      <c r="A965" s="2"/>
      <c r="B965" s="2"/>
      <c r="C965" s="2"/>
      <c r="D965" s="2"/>
      <c r="E965" s="2"/>
      <c r="F965" s="2"/>
      <c r="G965" s="2"/>
      <c r="H965" s="39"/>
      <c r="I965" s="39"/>
      <c r="J965" s="39"/>
      <c r="K965" s="39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>
      <c r="A966" s="2"/>
      <c r="B966" s="2"/>
      <c r="C966" s="2"/>
      <c r="D966" s="2"/>
      <c r="E966" s="2"/>
      <c r="F966" s="2"/>
      <c r="G966" s="2"/>
      <c r="H966" s="39"/>
      <c r="I966" s="39"/>
      <c r="J966" s="39"/>
      <c r="K966" s="39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>
      <c r="A967" s="2"/>
      <c r="B967" s="2"/>
      <c r="C967" s="2"/>
      <c r="D967" s="2"/>
      <c r="E967" s="2"/>
      <c r="F967" s="2"/>
      <c r="G967" s="2"/>
      <c r="H967" s="39"/>
      <c r="I967" s="39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>
      <c r="A968" s="2"/>
      <c r="B968" s="2"/>
      <c r="C968" s="2"/>
      <c r="D968" s="2"/>
      <c r="E968" s="2"/>
      <c r="F968" s="2"/>
      <c r="G968" s="2"/>
      <c r="H968" s="39"/>
      <c r="I968" s="39"/>
      <c r="J968" s="39"/>
      <c r="K968" s="39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>
      <c r="A969" s="2"/>
      <c r="B969" s="2"/>
      <c r="C969" s="2"/>
      <c r="D969" s="2"/>
      <c r="E969" s="2"/>
      <c r="F969" s="2"/>
      <c r="G969" s="2"/>
      <c r="H969" s="39"/>
      <c r="I969" s="39"/>
      <c r="J969" s="39"/>
      <c r="K969" s="39"/>
      <c r="L969" s="39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>
      <c r="A970" s="2"/>
      <c r="B970" s="2"/>
      <c r="C970" s="2"/>
      <c r="D970" s="2"/>
      <c r="E970" s="2"/>
      <c r="F970" s="2"/>
      <c r="G970" s="2"/>
      <c r="H970" s="39"/>
      <c r="I970" s="39"/>
      <c r="J970" s="39"/>
      <c r="K970" s="39"/>
      <c r="L970" s="39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>
      <c r="A971" s="2"/>
      <c r="B971" s="2"/>
      <c r="C971" s="2"/>
      <c r="D971" s="2"/>
      <c r="E971" s="2"/>
      <c r="F971" s="2"/>
      <c r="G971" s="2"/>
      <c r="H971" s="39"/>
      <c r="I971" s="39"/>
      <c r="J971" s="39"/>
      <c r="K971" s="39"/>
      <c r="L971" s="39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>
      <c r="A972" s="2"/>
      <c r="B972" s="2"/>
      <c r="C972" s="2"/>
      <c r="D972" s="2"/>
      <c r="E972" s="2"/>
      <c r="F972" s="2"/>
      <c r="G972" s="2"/>
      <c r="H972" s="39"/>
      <c r="I972" s="39"/>
      <c r="J972" s="39"/>
      <c r="K972" s="39"/>
      <c r="L972" s="39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>
      <c r="A974" s="2"/>
      <c r="B974" s="2"/>
      <c r="C974" s="2"/>
      <c r="D974" s="2"/>
      <c r="E974" s="2"/>
      <c r="F974" s="2"/>
      <c r="G974" s="2"/>
      <c r="H974" s="39"/>
      <c r="I974" s="39"/>
      <c r="J974" s="39"/>
      <c r="K974" s="39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>
      <c r="A975" s="2"/>
      <c r="B975" s="2"/>
      <c r="C975" s="2"/>
      <c r="D975" s="2"/>
      <c r="E975" s="2"/>
      <c r="F975" s="2"/>
      <c r="G975" s="2"/>
      <c r="H975" s="39"/>
      <c r="I975" s="39"/>
      <c r="J975" s="2"/>
      <c r="K975" s="2"/>
      <c r="L975" s="39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>
      <c r="A976" s="2"/>
      <c r="B976" s="2"/>
      <c r="C976" s="2"/>
      <c r="D976" s="2"/>
      <c r="E976" s="2"/>
      <c r="F976" s="2"/>
      <c r="G976" s="2"/>
      <c r="H976" s="39"/>
      <c r="I976" s="39"/>
      <c r="J976" s="39"/>
      <c r="K976" s="39"/>
      <c r="L976" s="39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>
      <c r="A978" s="2"/>
      <c r="B978" s="2"/>
      <c r="C978" s="2"/>
      <c r="D978" s="2"/>
      <c r="E978" s="2"/>
      <c r="F978" s="2"/>
      <c r="G978" s="2"/>
      <c r="H978" s="39"/>
      <c r="I978" s="39"/>
      <c r="J978" s="39"/>
      <c r="K978" s="39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>
      <c r="A980" s="2"/>
      <c r="B980" s="2"/>
      <c r="C980" s="2"/>
      <c r="D980" s="2"/>
      <c r="E980" s="2"/>
      <c r="F980" s="2"/>
      <c r="G980" s="2"/>
      <c r="H980" s="39"/>
      <c r="I980" s="39"/>
      <c r="J980" s="39"/>
      <c r="K980" s="39"/>
      <c r="L980" s="39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>
      <c r="A981" s="2"/>
      <c r="B981" s="2"/>
      <c r="C981" s="2"/>
      <c r="D981" s="2"/>
      <c r="E981" s="2"/>
      <c r="F981" s="2"/>
      <c r="G981" s="2"/>
      <c r="H981" s="39"/>
      <c r="I981" s="39"/>
      <c r="J981" s="39"/>
      <c r="K981" s="39"/>
      <c r="L981" s="39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>
      <c r="A982" s="2"/>
      <c r="B982" s="2"/>
      <c r="C982" s="2"/>
      <c r="D982" s="2"/>
      <c r="E982" s="2"/>
      <c r="F982" s="2"/>
      <c r="G982" s="2"/>
      <c r="H982" s="39"/>
      <c r="I982" s="39"/>
      <c r="J982" s="39"/>
      <c r="K982" s="39"/>
      <c r="L982" s="39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>
      <c r="A983" s="2"/>
      <c r="B983" s="2"/>
      <c r="C983" s="2"/>
      <c r="D983" s="2"/>
      <c r="E983" s="2"/>
      <c r="F983" s="2"/>
      <c r="G983" s="2"/>
      <c r="H983" s="39"/>
      <c r="I983" s="39"/>
      <c r="J983" s="39"/>
      <c r="K983" s="39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>
      <c r="A984" s="2"/>
      <c r="B984" s="2"/>
      <c r="C984" s="2"/>
      <c r="D984" s="2"/>
      <c r="E984" s="2"/>
      <c r="F984" s="2"/>
      <c r="G984" s="2"/>
      <c r="H984" s="39"/>
      <c r="I984" s="39"/>
      <c r="J984" s="39"/>
      <c r="K984" s="39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>
      <c r="A985" s="2"/>
      <c r="B985" s="2"/>
      <c r="C985" s="2"/>
      <c r="D985" s="2"/>
      <c r="E985" s="2"/>
      <c r="F985" s="2"/>
      <c r="G985" s="2"/>
      <c r="H985" s="39"/>
      <c r="I985" s="39"/>
      <c r="J985" s="39"/>
      <c r="K985" s="39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>
      <c r="A986" s="2"/>
      <c r="B986" s="2"/>
      <c r="C986" s="2"/>
      <c r="D986" s="2"/>
      <c r="E986" s="2"/>
      <c r="F986" s="2"/>
      <c r="G986" s="2"/>
      <c r="H986" s="39"/>
      <c r="I986" s="39"/>
      <c r="J986" s="39"/>
      <c r="K986" s="39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>
      <c r="A987" s="2"/>
      <c r="B987" s="2"/>
      <c r="C987" s="2"/>
      <c r="D987" s="2"/>
      <c r="E987" s="2"/>
      <c r="F987" s="2"/>
      <c r="G987" s="2"/>
      <c r="H987" s="39"/>
      <c r="I987" s="39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>
      <c r="A988" s="2"/>
      <c r="B988" s="2"/>
      <c r="C988" s="2"/>
      <c r="D988" s="2"/>
      <c r="E988" s="2"/>
      <c r="F988" s="2"/>
      <c r="G988" s="2"/>
      <c r="H988" s="39"/>
      <c r="I988" s="39"/>
      <c r="J988" s="39"/>
      <c r="K988" s="39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>
      <c r="A989" s="2"/>
      <c r="B989" s="2"/>
      <c r="C989" s="2"/>
      <c r="D989" s="2"/>
      <c r="E989" s="2"/>
      <c r="F989" s="2"/>
      <c r="G989" s="2"/>
      <c r="H989" s="39"/>
      <c r="I989" s="39"/>
      <c r="J989" s="39"/>
      <c r="K989" s="39"/>
      <c r="L989" s="39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>
      <c r="A990" s="2"/>
      <c r="B990" s="2"/>
      <c r="C990" s="2"/>
      <c r="D990" s="2"/>
      <c r="E990" s="2"/>
      <c r="F990" s="2"/>
      <c r="G990" s="2"/>
      <c r="H990" s="39"/>
      <c r="I990" s="39"/>
      <c r="J990" s="39"/>
      <c r="K990" s="39"/>
      <c r="L990" s="39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>
      <c r="A991" s="2"/>
      <c r="B991" s="2"/>
      <c r="C991" s="2"/>
      <c r="D991" s="2"/>
      <c r="E991" s="2"/>
      <c r="F991" s="2"/>
      <c r="G991" s="2"/>
      <c r="H991" s="39"/>
      <c r="I991" s="39"/>
      <c r="J991" s="39"/>
      <c r="K991" s="39"/>
      <c r="L991" s="39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>
      <c r="A992" s="2"/>
      <c r="B992" s="2"/>
      <c r="C992" s="2"/>
      <c r="D992" s="2"/>
      <c r="E992" s="2"/>
      <c r="F992" s="2"/>
      <c r="G992" s="2"/>
      <c r="H992" s="39"/>
      <c r="I992" s="39"/>
      <c r="J992" s="39"/>
      <c r="K992" s="39"/>
      <c r="L992" s="39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>
      <c r="A994" s="2"/>
      <c r="B994" s="2"/>
      <c r="C994" s="2"/>
      <c r="D994" s="2"/>
      <c r="E994" s="2"/>
      <c r="F994" s="2"/>
      <c r="G994" s="2"/>
      <c r="H994" s="39"/>
      <c r="I994" s="39"/>
      <c r="J994" s="39"/>
      <c r="K994" s="39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>
      <c r="A995" s="2"/>
      <c r="B995" s="2"/>
      <c r="C995" s="2"/>
      <c r="D995" s="2"/>
      <c r="E995" s="2"/>
      <c r="F995" s="2"/>
      <c r="G995" s="2"/>
      <c r="H995" s="39"/>
      <c r="I995" s="39"/>
      <c r="J995" s="2"/>
      <c r="K995" s="2"/>
      <c r="L995" s="39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  <row r="996">
      <c r="A996" s="2"/>
      <c r="B996" s="2"/>
      <c r="C996" s="2"/>
      <c r="D996" s="2"/>
      <c r="E996" s="2"/>
      <c r="F996" s="2"/>
      <c r="G996" s="2"/>
      <c r="H996" s="39"/>
      <c r="I996" s="39"/>
      <c r="J996" s="39"/>
      <c r="K996" s="39"/>
      <c r="L996" s="39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</row>
    <row r="998">
      <c r="A998" s="2"/>
      <c r="B998" s="2"/>
      <c r="C998" s="2"/>
      <c r="D998" s="2"/>
      <c r="E998" s="2"/>
      <c r="F998" s="2"/>
      <c r="G998" s="2"/>
      <c r="H998" s="39"/>
      <c r="I998" s="39"/>
      <c r="J998" s="39"/>
      <c r="K998" s="39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</row>
    <row r="1000">
      <c r="A1000" s="2"/>
      <c r="B1000" s="2"/>
      <c r="C1000" s="2"/>
      <c r="D1000" s="2"/>
      <c r="E1000" s="2"/>
      <c r="F1000" s="2"/>
      <c r="G1000" s="2"/>
      <c r="H1000" s="39"/>
      <c r="I1000" s="39"/>
      <c r="J1000" s="39"/>
      <c r="K1000" s="39"/>
      <c r="L1000" s="39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</row>
    <row r="1001">
      <c r="A1001" s="2"/>
      <c r="B1001" s="2"/>
      <c r="C1001" s="2"/>
      <c r="D1001" s="2"/>
      <c r="E1001" s="2"/>
      <c r="F1001" s="2"/>
      <c r="G1001" s="2"/>
      <c r="H1001" s="39"/>
      <c r="I1001" s="39"/>
      <c r="J1001" s="39"/>
      <c r="K1001" s="39"/>
      <c r="L1001" s="39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</row>
    <row r="1002">
      <c r="A1002" s="2"/>
      <c r="B1002" s="2"/>
      <c r="C1002" s="2"/>
      <c r="D1002" s="2"/>
      <c r="E1002" s="2"/>
      <c r="F1002" s="2"/>
      <c r="G1002" s="2"/>
      <c r="H1002" s="39"/>
      <c r="I1002" s="39"/>
      <c r="J1002" s="39"/>
      <c r="K1002" s="39"/>
      <c r="L1002" s="39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</row>
    <row r="1003">
      <c r="A1003" s="2"/>
      <c r="B1003" s="2"/>
      <c r="C1003" s="2"/>
      <c r="D1003" s="2"/>
      <c r="E1003" s="2"/>
      <c r="F1003" s="2"/>
      <c r="G1003" s="2"/>
      <c r="H1003" s="39"/>
      <c r="I1003" s="39"/>
      <c r="J1003" s="39"/>
      <c r="K1003" s="39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</row>
    <row r="1004">
      <c r="A1004" s="2"/>
      <c r="B1004" s="2"/>
      <c r="C1004" s="2"/>
      <c r="D1004" s="2"/>
      <c r="E1004" s="2"/>
      <c r="F1004" s="2"/>
      <c r="G1004" s="2"/>
      <c r="H1004" s="39"/>
      <c r="I1004" s="39"/>
      <c r="J1004" s="39"/>
      <c r="K1004" s="39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</row>
    <row r="1005">
      <c r="A1005" s="2"/>
      <c r="B1005" s="2"/>
      <c r="C1005" s="2"/>
      <c r="D1005" s="2"/>
      <c r="E1005" s="2"/>
      <c r="F1005" s="2"/>
      <c r="G1005" s="2"/>
      <c r="H1005" s="39"/>
      <c r="I1005" s="39"/>
      <c r="J1005" s="39"/>
      <c r="K1005" s="39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</row>
    <row r="1006">
      <c r="A1006" s="2"/>
      <c r="B1006" s="2"/>
      <c r="C1006" s="2"/>
      <c r="D1006" s="2"/>
      <c r="E1006" s="2"/>
      <c r="F1006" s="2"/>
      <c r="G1006" s="2"/>
      <c r="H1006" s="39"/>
      <c r="I1006" s="39"/>
      <c r="J1006" s="39"/>
      <c r="K1006" s="39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</row>
  </sheetData>
  <mergeCells count="61">
    <mergeCell ref="N12:P12"/>
    <mergeCell ref="N11:P11"/>
    <mergeCell ref="N9:P9"/>
    <mergeCell ref="N10:P10"/>
    <mergeCell ref="N8:P8"/>
    <mergeCell ref="N7:P7"/>
    <mergeCell ref="N16:P16"/>
    <mergeCell ref="N17:P17"/>
    <mergeCell ref="N6:P6"/>
    <mergeCell ref="N4:P4"/>
    <mergeCell ref="N5:P5"/>
    <mergeCell ref="N14:P14"/>
    <mergeCell ref="N13:P13"/>
    <mergeCell ref="N15:P15"/>
    <mergeCell ref="I19:K19"/>
    <mergeCell ref="I18:K18"/>
    <mergeCell ref="N20:P20"/>
    <mergeCell ref="I20:K20"/>
    <mergeCell ref="N23:P23"/>
    <mergeCell ref="N24:P24"/>
    <mergeCell ref="N19:P19"/>
    <mergeCell ref="N18:P18"/>
    <mergeCell ref="N26:P26"/>
    <mergeCell ref="I3:K3"/>
    <mergeCell ref="I2:K2"/>
    <mergeCell ref="N2:P2"/>
    <mergeCell ref="N3:P3"/>
    <mergeCell ref="N28:P28"/>
    <mergeCell ref="A34:C34"/>
    <mergeCell ref="A35:C35"/>
    <mergeCell ref="N29:P29"/>
    <mergeCell ref="A36:C36"/>
    <mergeCell ref="A37:C37"/>
    <mergeCell ref="A38:C38"/>
    <mergeCell ref="G106:J106"/>
    <mergeCell ref="G105:J105"/>
    <mergeCell ref="G104:J104"/>
    <mergeCell ref="A110:D110"/>
    <mergeCell ref="A109:D109"/>
    <mergeCell ref="I13:K13"/>
    <mergeCell ref="I14:K14"/>
    <mergeCell ref="I15:K15"/>
    <mergeCell ref="I17:K17"/>
    <mergeCell ref="I16:K16"/>
    <mergeCell ref="I4:K4"/>
    <mergeCell ref="I5:K5"/>
    <mergeCell ref="I6:K6"/>
    <mergeCell ref="I11:K11"/>
    <mergeCell ref="I7:K7"/>
    <mergeCell ref="I10:K10"/>
    <mergeCell ref="I8:K8"/>
    <mergeCell ref="I12:K12"/>
    <mergeCell ref="A103:D103"/>
    <mergeCell ref="A104:D104"/>
    <mergeCell ref="A105:D105"/>
    <mergeCell ref="A106:D106"/>
    <mergeCell ref="A107:D107"/>
    <mergeCell ref="A108:D108"/>
    <mergeCell ref="G108:J108"/>
    <mergeCell ref="G109:J109"/>
    <mergeCell ref="G110:J110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2" width="16.86"/>
  </cols>
  <sheetData>
    <row r="1">
      <c r="A1" s="76" t="s">
        <v>320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9" t="s">
        <v>321</v>
      </c>
      <c r="B3" s="2"/>
      <c r="C3" s="2"/>
      <c r="D3" s="2"/>
      <c r="E3" s="2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9" t="s">
        <v>322</v>
      </c>
      <c r="B4" s="2"/>
      <c r="C4" s="2"/>
      <c r="D4" s="2"/>
      <c r="E4" s="2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6" t="s">
        <v>323</v>
      </c>
      <c r="B6" s="2"/>
      <c r="C6" s="2"/>
      <c r="D6" s="39" t="s">
        <v>324</v>
      </c>
      <c r="E6" s="39" t="s">
        <v>325</v>
      </c>
      <c r="F6" s="39" t="s">
        <v>326</v>
      </c>
      <c r="G6" s="39" t="s">
        <v>327</v>
      </c>
      <c r="H6" s="88" t="s">
        <v>328</v>
      </c>
      <c r="I6" s="88" t="s">
        <v>329</v>
      </c>
      <c r="J6" s="39" t="s">
        <v>330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9" t="s">
        <v>331</v>
      </c>
      <c r="B7" s="2"/>
      <c r="C7" s="2"/>
      <c r="D7" s="4">
        <v>240000.0</v>
      </c>
      <c r="E7" s="4">
        <v>300000.0</v>
      </c>
      <c r="F7" s="4">
        <v>360000.0</v>
      </c>
      <c r="G7" s="4">
        <v>300000.0</v>
      </c>
      <c r="H7" s="24"/>
      <c r="I7" s="24"/>
      <c r="J7" s="5" t="str">
        <f>D7+E7+F7+G7</f>
        <v>1200000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9" t="s">
        <v>332</v>
      </c>
      <c r="B8" s="2"/>
      <c r="C8" s="2"/>
      <c r="D8" s="4">
        <v>50.0</v>
      </c>
      <c r="E8" s="4">
        <v>50.0</v>
      </c>
      <c r="F8" s="4">
        <v>50.0</v>
      </c>
      <c r="G8" s="4">
        <v>55.0</v>
      </c>
      <c r="H8" s="24"/>
      <c r="I8" s="24"/>
      <c r="J8" s="48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9" t="s">
        <v>333</v>
      </c>
      <c r="B9" s="2"/>
      <c r="C9" s="2"/>
      <c r="D9" s="5" t="str">
        <f t="shared" ref="D9:G9" si="1">D7*D8</f>
        <v>12000000</v>
      </c>
      <c r="E9" s="5" t="str">
        <f t="shared" si="1"/>
        <v>15000000</v>
      </c>
      <c r="F9" s="5" t="str">
        <f t="shared" si="1"/>
        <v>18000000</v>
      </c>
      <c r="G9" s="5" t="str">
        <f t="shared" si="1"/>
        <v>16500000</v>
      </c>
      <c r="H9" s="38"/>
      <c r="I9" s="38"/>
      <c r="J9" s="5" t="str">
        <f>D9+E9+F9+G9</f>
        <v>61500000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6" t="s">
        <v>334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9" t="s">
        <v>335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9" t="s">
        <v>336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4" t="s">
        <v>324</v>
      </c>
      <c r="G16" s="4" t="s">
        <v>325</v>
      </c>
      <c r="H16" s="4" t="s">
        <v>326</v>
      </c>
      <c r="I16" s="4" t="s">
        <v>327</v>
      </c>
      <c r="J16" s="90"/>
      <c r="K16" s="4" t="s">
        <v>337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9" t="s">
        <v>331</v>
      </c>
      <c r="B17" s="2"/>
      <c r="C17" s="2"/>
      <c r="D17" s="2"/>
      <c r="E17" s="2"/>
      <c r="F17" s="4"/>
      <c r="G17" s="4"/>
      <c r="H17" s="4"/>
      <c r="I17" s="4"/>
      <c r="J17" s="91"/>
      <c r="K17" s="3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9" t="s">
        <v>338</v>
      </c>
      <c r="B18" s="2"/>
      <c r="C18" s="2"/>
      <c r="D18" s="2"/>
      <c r="E18" s="2"/>
      <c r="F18" s="4"/>
      <c r="G18" s="4"/>
      <c r="H18" s="4"/>
      <c r="I18" s="4"/>
      <c r="J18" s="91"/>
      <c r="K18" s="3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9" t="s">
        <v>339</v>
      </c>
      <c r="B19" s="2"/>
      <c r="C19" s="2"/>
      <c r="D19" s="2"/>
      <c r="E19" s="2"/>
      <c r="F19" s="5" t="str">
        <f t="shared" ref="F19:G19" si="2">F17+F18</f>
        <v>0</v>
      </c>
      <c r="G19" s="5" t="str">
        <f t="shared" si="2"/>
        <v>0</v>
      </c>
      <c r="H19" s="38"/>
      <c r="I19" s="5" t="str">
        <f>I17+I18</f>
        <v>0</v>
      </c>
      <c r="J19" s="91"/>
      <c r="K19" s="3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9" t="s">
        <v>340</v>
      </c>
      <c r="B20" s="2"/>
      <c r="C20" s="2"/>
      <c r="D20" s="2"/>
      <c r="E20" s="2"/>
      <c r="F20" s="4"/>
      <c r="G20" s="5" t="str">
        <f>F18</f>
        <v/>
      </c>
      <c r="H20" s="38"/>
      <c r="I20" s="5" t="str">
        <f>H18</f>
        <v/>
      </c>
      <c r="J20" s="91"/>
      <c r="K20" s="3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39" t="s">
        <v>341</v>
      </c>
      <c r="B21" s="2"/>
      <c r="C21" s="2"/>
      <c r="D21" s="2"/>
      <c r="E21" s="2"/>
      <c r="F21" s="5" t="str">
        <f t="shared" ref="F21:I21" si="3">F19-F20</f>
        <v>0</v>
      </c>
      <c r="G21" s="5" t="str">
        <f t="shared" si="3"/>
        <v>0</v>
      </c>
      <c r="H21" s="5" t="str">
        <f t="shared" si="3"/>
        <v>0</v>
      </c>
      <c r="I21" s="5" t="str">
        <f t="shared" si="3"/>
        <v>0</v>
      </c>
      <c r="J21" s="51"/>
      <c r="K21" s="9" t="str">
        <f>F21+G21+H21+I21</f>
        <v>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92" t="s">
        <v>342</v>
      </c>
      <c r="B24" s="2"/>
      <c r="C24" s="2"/>
      <c r="D24" s="2"/>
      <c r="E24" s="2"/>
      <c r="F24" s="2"/>
      <c r="G24" s="2"/>
      <c r="H24" s="4">
        <v>0.1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93" t="s">
        <v>343</v>
      </c>
      <c r="G27" s="4" t="s">
        <v>324</v>
      </c>
      <c r="H27" s="4" t="s">
        <v>325</v>
      </c>
      <c r="I27" s="4" t="s">
        <v>326</v>
      </c>
      <c r="J27" s="4" t="s">
        <v>327</v>
      </c>
      <c r="K27" s="94" t="s">
        <v>344</v>
      </c>
      <c r="L27" s="4" t="s">
        <v>345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39" t="s">
        <v>331</v>
      </c>
      <c r="B28" s="2"/>
      <c r="C28" s="2"/>
      <c r="D28" s="2"/>
      <c r="E28" s="2"/>
      <c r="F28" s="38"/>
      <c r="G28" s="4">
        <v>86000.0</v>
      </c>
      <c r="H28" s="4">
        <v>87000.0</v>
      </c>
      <c r="I28" s="4">
        <v>0.0</v>
      </c>
      <c r="J28" s="4">
        <v>0.0</v>
      </c>
      <c r="K28" s="48">
        <v>264000.0</v>
      </c>
      <c r="L28" s="38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39" t="s">
        <v>346</v>
      </c>
      <c r="B29" s="2"/>
      <c r="C29" s="2"/>
      <c r="D29" s="2"/>
      <c r="E29" s="2"/>
      <c r="F29" s="95" t="str">
        <f>SIGN(G28)*(G28*H24)</f>
        <v>8600</v>
      </c>
      <c r="G29" s="6" t="str">
        <f>H28*H24</f>
        <v>8700</v>
      </c>
      <c r="H29" s="6" t="str">
        <f>I28*H24</f>
        <v>0</v>
      </c>
      <c r="I29" s="6" t="str">
        <f>J28*H24</f>
        <v>0</v>
      </c>
      <c r="J29" s="6" t="str">
        <f>K28*H24</f>
        <v>26400</v>
      </c>
      <c r="K29" s="38"/>
      <c r="L29" s="38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39" t="s">
        <v>339</v>
      </c>
      <c r="B30" s="2"/>
      <c r="C30" s="2"/>
      <c r="D30" s="2"/>
      <c r="E30" s="2"/>
      <c r="F30" s="38"/>
      <c r="G30" s="5" t="str">
        <f t="shared" ref="G30:J30" si="4">SIGN(H28) * (G28+G29)</f>
        <v>94700</v>
      </c>
      <c r="H30" s="5" t="str">
        <f t="shared" si="4"/>
        <v>0</v>
      </c>
      <c r="I30" s="5" t="str">
        <f t="shared" si="4"/>
        <v>0</v>
      </c>
      <c r="J30" s="5" t="str">
        <f t="shared" si="4"/>
        <v>26400</v>
      </c>
      <c r="K30" s="38"/>
      <c r="L30" s="38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39" t="s">
        <v>340</v>
      </c>
      <c r="B31" s="2"/>
      <c r="C31" s="2"/>
      <c r="D31" s="2"/>
      <c r="E31" s="2"/>
      <c r="F31" s="38"/>
      <c r="G31" s="5" t="str">
        <f t="shared" ref="G31:J31" si="5">SIGN(H28)*F29</f>
        <v>8600</v>
      </c>
      <c r="H31" s="5" t="str">
        <f t="shared" si="5"/>
        <v>0</v>
      </c>
      <c r="I31" s="5" t="str">
        <f t="shared" si="5"/>
        <v>0</v>
      </c>
      <c r="J31" s="5" t="str">
        <f t="shared" si="5"/>
        <v>0</v>
      </c>
      <c r="K31" s="38"/>
      <c r="L31" s="38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39" t="s">
        <v>341</v>
      </c>
      <c r="B32" s="2"/>
      <c r="C32" s="2"/>
      <c r="D32" s="2"/>
      <c r="E32" s="2"/>
      <c r="F32" s="38"/>
      <c r="G32" s="5" t="str">
        <f t="shared" ref="G32:J32" si="6">G30-G31</f>
        <v>86100</v>
      </c>
      <c r="H32" s="5" t="str">
        <f t="shared" si="6"/>
        <v>0</v>
      </c>
      <c r="I32" s="5" t="str">
        <f t="shared" si="6"/>
        <v>0</v>
      </c>
      <c r="J32" s="5" t="str">
        <f t="shared" si="6"/>
        <v>26400</v>
      </c>
      <c r="K32" s="38"/>
      <c r="L32" s="9" t="str">
        <f>G32+H32+I32+J32</f>
        <v>112500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76" t="s">
        <v>347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39" t="s">
        <v>348</v>
      </c>
      <c r="B37" s="2"/>
      <c r="C37" s="2"/>
      <c r="D37" s="2"/>
      <c r="E37" s="2"/>
      <c r="F37" s="2"/>
      <c r="G37" s="2"/>
      <c r="H37" s="4">
        <v>0.05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4" t="s">
        <v>349</v>
      </c>
      <c r="G39" s="4" t="s">
        <v>324</v>
      </c>
      <c r="H39" s="4" t="s">
        <v>325</v>
      </c>
      <c r="I39" s="4" t="s">
        <v>326</v>
      </c>
      <c r="J39" s="4" t="s">
        <v>327</v>
      </c>
      <c r="K39" s="4" t="s">
        <v>344</v>
      </c>
      <c r="L39" s="4" t="s">
        <v>345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39" t="s">
        <v>350</v>
      </c>
      <c r="B40" s="2"/>
      <c r="C40" s="2"/>
      <c r="D40" s="2"/>
      <c r="E40" s="2"/>
      <c r="F40" s="38"/>
      <c r="G40" s="4">
        <v>255000.0</v>
      </c>
      <c r="H40" s="4">
        <v>315000.0</v>
      </c>
      <c r="I40" s="4">
        <v>345000.0</v>
      </c>
      <c r="J40" s="4">
        <v>291000.0</v>
      </c>
      <c r="K40" s="4">
        <v>405000.0</v>
      </c>
      <c r="L40" s="38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39" t="s">
        <v>351</v>
      </c>
      <c r="B41" s="2"/>
      <c r="C41" s="2"/>
      <c r="D41" s="2"/>
      <c r="E41" s="2"/>
      <c r="F41" s="38"/>
      <c r="G41" s="48">
        <v>3.0</v>
      </c>
      <c r="H41" s="48">
        <v>3.0</v>
      </c>
      <c r="I41" s="48">
        <v>3.0</v>
      </c>
      <c r="J41" s="48">
        <v>3.0</v>
      </c>
      <c r="K41" s="96">
        <v>2.0</v>
      </c>
      <c r="L41" s="38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39" t="s">
        <v>352</v>
      </c>
      <c r="B42" s="2"/>
      <c r="C42" s="2"/>
      <c r="D42" s="2"/>
      <c r="E42" s="2"/>
      <c r="F42" s="38"/>
      <c r="G42" s="5" t="str">
        <f t="shared" ref="G42:K42" si="7">G40*G41</f>
        <v>765000</v>
      </c>
      <c r="H42" s="5" t="str">
        <f t="shared" si="7"/>
        <v>945000</v>
      </c>
      <c r="I42" s="5" t="str">
        <f t="shared" si="7"/>
        <v>1035000</v>
      </c>
      <c r="J42" s="5" t="str">
        <f t="shared" si="7"/>
        <v>873000</v>
      </c>
      <c r="K42" s="97" t="str">
        <f t="shared" si="7"/>
        <v>810000</v>
      </c>
      <c r="L42" s="38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39" t="s">
        <v>353</v>
      </c>
      <c r="B43" s="2"/>
      <c r="C43" s="2"/>
      <c r="D43" s="2"/>
      <c r="E43" s="2"/>
      <c r="F43" s="97" t="str">
        <f>G42*H37</f>
        <v>38250</v>
      </c>
      <c r="G43" s="5" t="str">
        <f>H42*H37</f>
        <v>47250</v>
      </c>
      <c r="H43" s="5" t="str">
        <f>I42*H37</f>
        <v>51750</v>
      </c>
      <c r="I43" s="5" t="str">
        <f>J42*H37</f>
        <v>43650</v>
      </c>
      <c r="J43" s="5" t="str">
        <f>K42*H37</f>
        <v>40500</v>
      </c>
      <c r="K43" s="98"/>
      <c r="L43" s="38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39" t="s">
        <v>354</v>
      </c>
      <c r="B44" s="2"/>
      <c r="C44" s="2"/>
      <c r="D44" s="2"/>
      <c r="E44" s="2"/>
      <c r="F44" s="38"/>
      <c r="G44" s="5" t="str">
        <f t="shared" ref="G44:J44" si="8">G42+G43</f>
        <v>812250</v>
      </c>
      <c r="H44" s="5" t="str">
        <f t="shared" si="8"/>
        <v>996750</v>
      </c>
      <c r="I44" s="5" t="str">
        <f t="shared" si="8"/>
        <v>1078650</v>
      </c>
      <c r="J44" s="5" t="str">
        <f t="shared" si="8"/>
        <v>913500</v>
      </c>
      <c r="K44" s="98"/>
      <c r="L44" s="38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39" t="s">
        <v>355</v>
      </c>
      <c r="B45" s="2"/>
      <c r="C45" s="2"/>
      <c r="D45" s="2"/>
      <c r="E45" s="2"/>
      <c r="F45" s="38"/>
      <c r="G45" s="5" t="str">
        <f t="shared" ref="G45:K45" si="9">F43</f>
        <v>38250</v>
      </c>
      <c r="H45" s="5" t="str">
        <f t="shared" si="9"/>
        <v>47250</v>
      </c>
      <c r="I45" s="5" t="str">
        <f t="shared" si="9"/>
        <v>51750</v>
      </c>
      <c r="J45" s="5" t="str">
        <f t="shared" si="9"/>
        <v>43650</v>
      </c>
      <c r="K45" s="97" t="str">
        <f t="shared" si="9"/>
        <v>40500</v>
      </c>
      <c r="L45" s="38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39" t="s">
        <v>356</v>
      </c>
      <c r="B46" s="2"/>
      <c r="C46" s="2"/>
      <c r="D46" s="2"/>
      <c r="E46" s="2"/>
      <c r="F46" s="38"/>
      <c r="G46" s="9" t="str">
        <f t="shared" ref="G46:J46" si="10">SIGN(H40)*(G44-G45)</f>
        <v>774000</v>
      </c>
      <c r="H46" s="9" t="str">
        <f t="shared" si="10"/>
        <v>949500</v>
      </c>
      <c r="I46" s="9" t="str">
        <f t="shared" si="10"/>
        <v>1026900</v>
      </c>
      <c r="J46" s="9" t="str">
        <f t="shared" si="10"/>
        <v>869850</v>
      </c>
      <c r="K46" s="38"/>
      <c r="L46" s="9" t="str">
        <f>G46+H46+I46+J46</f>
        <v>3620250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39" t="s">
        <v>357</v>
      </c>
      <c r="B47" s="2"/>
      <c r="C47" s="2"/>
      <c r="D47" s="2"/>
      <c r="E47" s="2"/>
      <c r="F47" s="38"/>
      <c r="G47" s="4">
        <v>5.0</v>
      </c>
      <c r="H47" s="4">
        <v>5.0</v>
      </c>
      <c r="I47" s="4">
        <v>5.0</v>
      </c>
      <c r="J47" s="4">
        <v>5.0</v>
      </c>
      <c r="K47" s="99"/>
      <c r="L47" s="99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39" t="s">
        <v>37</v>
      </c>
      <c r="B48" s="2"/>
      <c r="C48" s="2"/>
      <c r="D48" s="2"/>
      <c r="E48" s="2"/>
      <c r="F48" s="38"/>
      <c r="G48" s="100" t="str">
        <f t="shared" ref="G48:J48" si="11">G46*G47</f>
        <v>3870000</v>
      </c>
      <c r="H48" s="100" t="str">
        <f t="shared" si="11"/>
        <v>4747500</v>
      </c>
      <c r="I48" s="100" t="str">
        <f t="shared" si="11"/>
        <v>5134500</v>
      </c>
      <c r="J48" s="100" t="str">
        <f t="shared" si="11"/>
        <v>4349250</v>
      </c>
      <c r="K48" s="38"/>
      <c r="L48" s="9" t="str">
        <f>G48+H48+I48+J48</f>
        <v>18101250</v>
      </c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76" t="s">
        <v>358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3" t="s">
        <v>324</v>
      </c>
      <c r="G53" s="3" t="s">
        <v>325</v>
      </c>
      <c r="H53" s="3" t="s">
        <v>326</v>
      </c>
      <c r="I53" s="3" t="s">
        <v>327</v>
      </c>
      <c r="J53" s="3" t="s">
        <v>359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39" t="s">
        <v>350</v>
      </c>
      <c r="B54" s="2"/>
      <c r="C54" s="2"/>
      <c r="D54" s="2"/>
      <c r="E54" s="2"/>
      <c r="F54" s="101">
        <v>3100.0</v>
      </c>
      <c r="G54" s="101">
        <v>3600.0</v>
      </c>
      <c r="H54" s="101">
        <v>4100.0</v>
      </c>
      <c r="I54" s="101">
        <v>4600.0</v>
      </c>
      <c r="J54" s="10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39" t="s">
        <v>360</v>
      </c>
      <c r="B55" s="2"/>
      <c r="C55" s="2"/>
      <c r="D55" s="2"/>
      <c r="E55" s="2"/>
      <c r="F55" s="101">
        <v>2.0</v>
      </c>
      <c r="G55" s="101">
        <v>2.0</v>
      </c>
      <c r="H55" s="101">
        <v>2.0</v>
      </c>
      <c r="I55" s="101">
        <v>2.0</v>
      </c>
      <c r="J55" s="10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39" t="s">
        <v>361</v>
      </c>
      <c r="B56" s="2"/>
      <c r="C56" s="2"/>
      <c r="D56" s="2"/>
      <c r="E56" s="2"/>
      <c r="F56" s="103" t="str">
        <f t="shared" ref="F56:I56" si="12">F54*F55</f>
        <v>6200</v>
      </c>
      <c r="G56" s="103" t="str">
        <f t="shared" si="12"/>
        <v>7200</v>
      </c>
      <c r="H56" s="103" t="str">
        <f t="shared" si="12"/>
        <v>8200</v>
      </c>
      <c r="I56" s="103" t="str">
        <f t="shared" si="12"/>
        <v>9200</v>
      </c>
      <c r="J56" s="10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39" t="s">
        <v>362</v>
      </c>
      <c r="B57" s="2"/>
      <c r="C57" s="2"/>
      <c r="D57" s="2"/>
      <c r="E57" s="2"/>
      <c r="F57" s="101">
        <v>10.0</v>
      </c>
      <c r="G57" s="101">
        <v>10.0</v>
      </c>
      <c r="H57" s="101">
        <v>10.0</v>
      </c>
      <c r="I57" s="101">
        <v>10.0</v>
      </c>
      <c r="J57" s="10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39" t="s">
        <v>363</v>
      </c>
      <c r="B58" s="2"/>
      <c r="C58" s="2"/>
      <c r="D58" s="2"/>
      <c r="E58" s="2"/>
      <c r="F58" s="103" t="str">
        <f t="shared" ref="F58:I58" si="13">F56*F57</f>
        <v>62000</v>
      </c>
      <c r="G58" s="103" t="str">
        <f t="shared" si="13"/>
        <v>72000</v>
      </c>
      <c r="H58" s="103" t="str">
        <f t="shared" si="13"/>
        <v>82000</v>
      </c>
      <c r="I58" s="103" t="str">
        <f t="shared" si="13"/>
        <v>92000</v>
      </c>
      <c r="J58" s="5" t="str">
        <f>F58+G58+H58+I58</f>
        <v>308000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76" t="s">
        <v>364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39" t="s">
        <v>365</v>
      </c>
      <c r="B63" s="2"/>
      <c r="C63" s="2"/>
      <c r="D63" s="4">
        <v>1.0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39" t="s">
        <v>366</v>
      </c>
      <c r="B64" s="2"/>
      <c r="C64" s="2"/>
      <c r="D64" s="4">
        <v>1.4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39" t="s">
        <v>367</v>
      </c>
      <c r="B65" s="2"/>
      <c r="C65" s="2"/>
      <c r="D65" s="4">
        <v>0.4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39" t="s">
        <v>368</v>
      </c>
      <c r="B66" s="2"/>
      <c r="C66" s="2"/>
      <c r="D66" s="4">
        <v>0.2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39" t="s">
        <v>237</v>
      </c>
      <c r="B69" s="2"/>
      <c r="C69" s="2"/>
      <c r="D69" s="4" t="s">
        <v>324</v>
      </c>
      <c r="E69" s="4" t="s">
        <v>325</v>
      </c>
      <c r="F69" s="4" t="s">
        <v>326</v>
      </c>
      <c r="G69" s="4" t="s">
        <v>327</v>
      </c>
      <c r="H69" s="4" t="s">
        <v>337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39" t="s">
        <v>369</v>
      </c>
      <c r="B70" s="2"/>
      <c r="C70" s="2"/>
      <c r="D70" s="5" t="str">
        <f>D63*D82</f>
        <v>6200</v>
      </c>
      <c r="E70" s="5" t="str">
        <f>D63*E82</f>
        <v>7200</v>
      </c>
      <c r="F70" s="5" t="str">
        <f>D63*F82</f>
        <v>8200</v>
      </c>
      <c r="G70" s="5" t="str">
        <f>D63*G82</f>
        <v>9200</v>
      </c>
      <c r="H70" s="5" t="str">
        <f t="shared" ref="H70:H73" si="14">D70+E70+F70+G70</f>
        <v>30800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39" t="s">
        <v>370</v>
      </c>
      <c r="B71" s="2"/>
      <c r="C71" s="2"/>
      <c r="D71" s="5" t="str">
        <f>D64*D82</f>
        <v>8680</v>
      </c>
      <c r="E71" s="5" t="str">
        <f>D64*E82</f>
        <v>10080</v>
      </c>
      <c r="F71" s="5" t="str">
        <f>D64*F82</f>
        <v>11480</v>
      </c>
      <c r="G71" s="5" t="str">
        <f>D64*G82</f>
        <v>12880</v>
      </c>
      <c r="H71" s="5" t="str">
        <f t="shared" si="14"/>
        <v>43120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39" t="s">
        <v>371</v>
      </c>
      <c r="B72" s="2"/>
      <c r="C72" s="2"/>
      <c r="D72" s="5" t="str">
        <f>D65*D82</f>
        <v>2480</v>
      </c>
      <c r="E72" s="5" t="str">
        <f>D65*E82</f>
        <v>2880</v>
      </c>
      <c r="F72" s="5" t="str">
        <f>D65*F82</f>
        <v>3280</v>
      </c>
      <c r="G72" s="5" t="str">
        <f>D65*G82</f>
        <v>3680</v>
      </c>
      <c r="H72" s="5" t="str">
        <f t="shared" si="14"/>
        <v>12320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39" t="s">
        <v>372</v>
      </c>
      <c r="B73" s="2"/>
      <c r="C73" s="2"/>
      <c r="D73" s="5" t="str">
        <f>D66*D82</f>
        <v>1240</v>
      </c>
      <c r="E73" s="5" t="str">
        <f>D66*E82</f>
        <v>1440</v>
      </c>
      <c r="F73" s="5" t="str">
        <f>D66*F82</f>
        <v>1640</v>
      </c>
      <c r="G73" s="5" t="str">
        <f>D66*G82</f>
        <v>1840</v>
      </c>
      <c r="H73" s="5" t="str">
        <f t="shared" si="14"/>
        <v>6160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39" t="s">
        <v>373</v>
      </c>
      <c r="B74" s="2"/>
      <c r="C74" s="2"/>
      <c r="D74" s="5" t="str">
        <f t="shared" ref="D74:H74" si="15">D70+D71+D72+D73</f>
        <v>18600</v>
      </c>
      <c r="E74" s="5" t="str">
        <f t="shared" si="15"/>
        <v>21600</v>
      </c>
      <c r="F74" s="5" t="str">
        <f t="shared" si="15"/>
        <v>24600</v>
      </c>
      <c r="G74" s="5" t="str">
        <f t="shared" si="15"/>
        <v>27600</v>
      </c>
      <c r="H74" s="5" t="str">
        <f t="shared" si="15"/>
        <v>92400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39" t="s">
        <v>374</v>
      </c>
      <c r="B75" s="2"/>
      <c r="C75" s="2"/>
      <c r="D75" s="38"/>
      <c r="E75" s="38"/>
      <c r="F75" s="38"/>
      <c r="G75" s="38"/>
      <c r="H75" s="38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39" t="s">
        <v>375</v>
      </c>
      <c r="B76" s="2"/>
      <c r="C76" s="2"/>
      <c r="D76" s="48">
        <v>20000.0</v>
      </c>
      <c r="E76" s="5" t="str">
        <f t="shared" ref="E76:G76" si="16">D76</f>
        <v>20000</v>
      </c>
      <c r="F76" s="5" t="str">
        <f t="shared" si="16"/>
        <v>20000</v>
      </c>
      <c r="G76" s="5" t="str">
        <f t="shared" si="16"/>
        <v>20000</v>
      </c>
      <c r="H76" s="5" t="str">
        <f t="shared" ref="H76:H79" si="18">D76+E76+F76+G76</f>
        <v>80000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39" t="s">
        <v>376</v>
      </c>
      <c r="B77" s="2"/>
      <c r="C77" s="2"/>
      <c r="D77" s="48">
        <v>3800.0</v>
      </c>
      <c r="E77" s="5" t="str">
        <f t="shared" ref="E77:G77" si="17">D77</f>
        <v>3800</v>
      </c>
      <c r="F77" s="5" t="str">
        <f t="shared" si="17"/>
        <v>3800</v>
      </c>
      <c r="G77" s="5" t="str">
        <f t="shared" si="17"/>
        <v>3800</v>
      </c>
      <c r="H77" s="5" t="str">
        <f t="shared" si="18"/>
        <v>15200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39" t="s">
        <v>377</v>
      </c>
      <c r="B78" s="2"/>
      <c r="C78" s="2"/>
      <c r="D78" s="48">
        <v>9000.0</v>
      </c>
      <c r="E78" s="5" t="str">
        <f t="shared" ref="E78:G78" si="19">D78</f>
        <v>9000</v>
      </c>
      <c r="F78" s="5" t="str">
        <f t="shared" si="19"/>
        <v>9000</v>
      </c>
      <c r="G78" s="5" t="str">
        <f t="shared" si="19"/>
        <v>9000</v>
      </c>
      <c r="H78" s="5" t="str">
        <f t="shared" si="18"/>
        <v>36000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39" t="s">
        <v>372</v>
      </c>
      <c r="B79" s="2"/>
      <c r="C79" s="2"/>
      <c r="D79" s="48">
        <v>5700.0</v>
      </c>
      <c r="E79" s="5" t="str">
        <f t="shared" ref="E79:G79" si="20">D79</f>
        <v>5700</v>
      </c>
      <c r="F79" s="5" t="str">
        <f t="shared" si="20"/>
        <v>5700</v>
      </c>
      <c r="G79" s="5" t="str">
        <f t="shared" si="20"/>
        <v>5700</v>
      </c>
      <c r="H79" s="5" t="str">
        <f t="shared" si="18"/>
        <v>22800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39" t="s">
        <v>378</v>
      </c>
      <c r="B80" s="2"/>
      <c r="C80" s="2"/>
      <c r="D80" s="5" t="str">
        <f t="shared" ref="D80:H80" si="21">D76+D77+D78+D79</f>
        <v>38500</v>
      </c>
      <c r="E80" s="5" t="str">
        <f t="shared" si="21"/>
        <v>38500</v>
      </c>
      <c r="F80" s="5" t="str">
        <f t="shared" si="21"/>
        <v>38500</v>
      </c>
      <c r="G80" s="5" t="str">
        <f t="shared" si="21"/>
        <v>38500</v>
      </c>
      <c r="H80" s="5" t="str">
        <f t="shared" si="21"/>
        <v>154000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39" t="s">
        <v>379</v>
      </c>
      <c r="B81" s="2"/>
      <c r="C81" s="2"/>
      <c r="D81" s="54" t="str">
        <f t="shared" ref="D81:G81" si="22">D74+D80</f>
        <v>57100</v>
      </c>
      <c r="E81" s="54" t="str">
        <f t="shared" si="22"/>
        <v>60100</v>
      </c>
      <c r="F81" s="54" t="str">
        <f t="shared" si="22"/>
        <v>63100</v>
      </c>
      <c r="G81" s="54" t="str">
        <f t="shared" si="22"/>
        <v>66100</v>
      </c>
      <c r="H81" s="54" t="str">
        <f t="shared" ref="H81:H82" si="24">D81+E81+F81+G81</f>
        <v>246400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39" t="s">
        <v>380</v>
      </c>
      <c r="B82" s="2"/>
      <c r="C82" s="2"/>
      <c r="D82" s="95" t="str">
        <f t="shared" ref="D82:G82" si="23">F56</f>
        <v>6200</v>
      </c>
      <c r="E82" s="95" t="str">
        <f t="shared" si="23"/>
        <v>7200</v>
      </c>
      <c r="F82" s="95" t="str">
        <f t="shared" si="23"/>
        <v>8200</v>
      </c>
      <c r="G82" s="95" t="str">
        <f t="shared" si="23"/>
        <v>9200</v>
      </c>
      <c r="H82" s="95" t="str">
        <f t="shared" si="24"/>
        <v>30800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39" t="s">
        <v>381</v>
      </c>
      <c r="B83" s="2"/>
      <c r="C83" s="2"/>
      <c r="D83" s="2"/>
      <c r="E83" s="2"/>
      <c r="F83" s="2"/>
      <c r="G83" s="2"/>
      <c r="H83" s="9" t="str">
        <f>H81/H82</f>
        <v>8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76" t="s">
        <v>382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39" t="s">
        <v>383</v>
      </c>
      <c r="B88" s="2"/>
      <c r="C88" s="4">
        <v>3.0</v>
      </c>
      <c r="D88" s="6" t="str">
        <f t="shared" ref="D88:F88" si="25">C88</f>
        <v>3</v>
      </c>
      <c r="E88" s="6" t="str">
        <f t="shared" si="25"/>
        <v>3</v>
      </c>
      <c r="F88" s="6" t="str">
        <f t="shared" si="25"/>
        <v>3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39" t="s">
        <v>384</v>
      </c>
      <c r="B89" s="2"/>
      <c r="C89" s="4">
        <v>1.0</v>
      </c>
      <c r="D89" s="6" t="str">
        <f t="shared" ref="D89:F89" si="26">C89</f>
        <v>1</v>
      </c>
      <c r="E89" s="6" t="str">
        <f t="shared" si="26"/>
        <v>1</v>
      </c>
      <c r="F89" s="6" t="str">
        <f t="shared" si="26"/>
        <v>1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39" t="s">
        <v>385</v>
      </c>
      <c r="B90" s="2"/>
      <c r="C90" s="4"/>
      <c r="D90" s="5" t="str">
        <f t="shared" ref="D90:F90" si="27">C90</f>
        <v/>
      </c>
      <c r="E90" s="5" t="str">
        <f t="shared" si="27"/>
        <v/>
      </c>
      <c r="F90" s="5" t="str">
        <f t="shared" si="27"/>
        <v/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39" t="s">
        <v>386</v>
      </c>
      <c r="B91" s="2"/>
      <c r="C91" s="4"/>
      <c r="D91" s="5" t="str">
        <f t="shared" ref="D91:F91" si="28">C91</f>
        <v/>
      </c>
      <c r="E91" s="5" t="str">
        <f t="shared" si="28"/>
        <v/>
      </c>
      <c r="F91" s="5" t="str">
        <f t="shared" si="28"/>
        <v/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39" t="s">
        <v>387</v>
      </c>
      <c r="B92" s="2"/>
      <c r="C92" s="4"/>
      <c r="D92" s="5" t="str">
        <f t="shared" ref="D92:F92" si="29">C92</f>
        <v/>
      </c>
      <c r="E92" s="5" t="str">
        <f t="shared" si="29"/>
        <v/>
      </c>
      <c r="F92" s="5" t="str">
        <f t="shared" si="29"/>
        <v/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39" t="s">
        <v>388</v>
      </c>
      <c r="B93" s="2"/>
      <c r="C93" s="4"/>
      <c r="D93" s="5" t="str">
        <f t="shared" ref="D93:F93" si="30">C93</f>
        <v/>
      </c>
      <c r="E93" s="5" t="str">
        <f t="shared" si="30"/>
        <v/>
      </c>
      <c r="F93" s="5" t="str">
        <f t="shared" si="30"/>
        <v/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39" t="s">
        <v>389</v>
      </c>
      <c r="B95" s="2"/>
      <c r="C95" s="2"/>
      <c r="D95" s="4">
        <v>3000.0</v>
      </c>
      <c r="E95" s="4">
        <v>3500.0</v>
      </c>
      <c r="F95" s="4">
        <v>4000.0</v>
      </c>
      <c r="G95" s="4">
        <v>4500.0</v>
      </c>
      <c r="H95" s="38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39" t="s">
        <v>390</v>
      </c>
      <c r="B96" s="2"/>
      <c r="C96" s="2"/>
      <c r="D96" s="38"/>
      <c r="E96" s="38"/>
      <c r="F96" s="38"/>
      <c r="G96" s="38"/>
      <c r="H96" s="38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39" t="s">
        <v>391</v>
      </c>
      <c r="B97" s="2"/>
      <c r="C97" s="2"/>
      <c r="D97" s="5" t="str">
        <f t="shared" ref="D97:G97" si="31">C88*D95</f>
        <v>9000</v>
      </c>
      <c r="E97" s="5" t="str">
        <f t="shared" si="31"/>
        <v>10500</v>
      </c>
      <c r="F97" s="5" t="str">
        <f t="shared" si="31"/>
        <v>12000</v>
      </c>
      <c r="G97" s="5" t="str">
        <f t="shared" si="31"/>
        <v>13500</v>
      </c>
      <c r="H97" s="5" t="str">
        <f t="shared" ref="H97:H103" si="33">D97+E97+F97+G97</f>
        <v>45000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39" t="s">
        <v>392</v>
      </c>
      <c r="B98" s="2"/>
      <c r="C98" s="2"/>
      <c r="D98" s="5" t="str">
        <f t="shared" ref="D98:G98" si="32">C89*D95</f>
        <v>3000</v>
      </c>
      <c r="E98" s="5" t="str">
        <f t="shared" si="32"/>
        <v>3500</v>
      </c>
      <c r="F98" s="5" t="str">
        <f t="shared" si="32"/>
        <v>4000</v>
      </c>
      <c r="G98" s="5" t="str">
        <f t="shared" si="32"/>
        <v>4500</v>
      </c>
      <c r="H98" s="5" t="str">
        <f t="shared" si="33"/>
        <v>15000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39" t="s">
        <v>393</v>
      </c>
      <c r="B99" s="2"/>
      <c r="C99" s="2"/>
      <c r="D99" s="5" t="str">
        <f t="shared" ref="D99:G99" si="34">C90*D95</f>
        <v>0</v>
      </c>
      <c r="E99" s="5" t="str">
        <f t="shared" si="34"/>
        <v>0</v>
      </c>
      <c r="F99" s="5" t="str">
        <f t="shared" si="34"/>
        <v>0</v>
      </c>
      <c r="G99" s="5" t="str">
        <f t="shared" si="34"/>
        <v>0</v>
      </c>
      <c r="H99" s="5" t="str">
        <f t="shared" si="33"/>
        <v>0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39" t="s">
        <v>394</v>
      </c>
      <c r="B100" s="2"/>
      <c r="C100" s="2"/>
      <c r="D100" s="5" t="str">
        <f t="shared" ref="D100:G100" si="35">C91*D95</f>
        <v>0</v>
      </c>
      <c r="E100" s="5" t="str">
        <f t="shared" si="35"/>
        <v>0</v>
      </c>
      <c r="F100" s="5" t="str">
        <f t="shared" si="35"/>
        <v>0</v>
      </c>
      <c r="G100" s="5" t="str">
        <f t="shared" si="35"/>
        <v>0</v>
      </c>
      <c r="H100" s="5" t="str">
        <f t="shared" si="33"/>
        <v>0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39" t="s">
        <v>395</v>
      </c>
      <c r="B101" s="2"/>
      <c r="C101" s="2"/>
      <c r="D101" s="5" t="str">
        <f t="shared" ref="D101:G101" si="36">C92*D95</f>
        <v>0</v>
      </c>
      <c r="E101" s="5" t="str">
        <f t="shared" si="36"/>
        <v>0</v>
      </c>
      <c r="F101" s="5" t="str">
        <f t="shared" si="36"/>
        <v>0</v>
      </c>
      <c r="G101" s="5" t="str">
        <f t="shared" si="36"/>
        <v>0</v>
      </c>
      <c r="H101" s="5" t="str">
        <f t="shared" si="33"/>
        <v>0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39" t="s">
        <v>396</v>
      </c>
      <c r="B102" s="2"/>
      <c r="C102" s="2"/>
      <c r="D102" s="5" t="str">
        <f t="shared" ref="D102:G102" si="37">C93*D95</f>
        <v>0</v>
      </c>
      <c r="E102" s="5" t="str">
        <f t="shared" si="37"/>
        <v>0</v>
      </c>
      <c r="F102" s="5" t="str">
        <f t="shared" si="37"/>
        <v>0</v>
      </c>
      <c r="G102" s="5" t="str">
        <f t="shared" si="37"/>
        <v>0</v>
      </c>
      <c r="H102" s="5" t="str">
        <f t="shared" si="33"/>
        <v>0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39" t="s">
        <v>397</v>
      </c>
      <c r="B103" s="2"/>
      <c r="C103" s="2"/>
      <c r="D103" s="5" t="str">
        <f t="shared" ref="D103:G103" si="38">D97+D98+D99+D100+D101+D102</f>
        <v>12000</v>
      </c>
      <c r="E103" s="5" t="str">
        <f t="shared" si="38"/>
        <v>14000</v>
      </c>
      <c r="F103" s="5" t="str">
        <f t="shared" si="38"/>
        <v>16000</v>
      </c>
      <c r="G103" s="5" t="str">
        <f t="shared" si="38"/>
        <v>18000</v>
      </c>
      <c r="H103" s="5" t="str">
        <f t="shared" si="33"/>
        <v>60000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38"/>
      <c r="E104" s="38"/>
      <c r="F104" s="38"/>
      <c r="G104" s="38"/>
      <c r="H104" s="38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39" t="s">
        <v>398</v>
      </c>
      <c r="B105" s="2"/>
      <c r="C105" s="2"/>
      <c r="D105" s="38"/>
      <c r="E105" s="38"/>
      <c r="F105" s="38"/>
      <c r="G105" s="38"/>
      <c r="H105" s="38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39" t="s">
        <v>399</v>
      </c>
      <c r="B106" s="2"/>
      <c r="C106" s="2"/>
      <c r="D106" s="48">
        <v>5000.0</v>
      </c>
      <c r="E106" s="5" t="str">
        <f t="shared" ref="E106:G106" si="39">D106</f>
        <v>5000</v>
      </c>
      <c r="F106" s="5" t="str">
        <f t="shared" si="39"/>
        <v>5000</v>
      </c>
      <c r="G106" s="5" t="str">
        <f t="shared" si="39"/>
        <v>5000</v>
      </c>
      <c r="H106" s="5" t="str">
        <f t="shared" ref="H106:H110" si="41">D106+E106+F106+G106</f>
        <v>20000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39" t="s">
        <v>400</v>
      </c>
      <c r="B107" s="2"/>
      <c r="C107" s="2"/>
      <c r="D107" s="48">
        <v>15000.0</v>
      </c>
      <c r="E107" s="5" t="str">
        <f t="shared" ref="E107:G107" si="40">D107</f>
        <v>15000</v>
      </c>
      <c r="F107" s="5" t="str">
        <f t="shared" si="40"/>
        <v>15000</v>
      </c>
      <c r="G107" s="5" t="str">
        <f t="shared" si="40"/>
        <v>15000</v>
      </c>
      <c r="H107" s="5" t="str">
        <f t="shared" si="41"/>
        <v>60000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39" t="s">
        <v>401</v>
      </c>
      <c r="B108" s="2"/>
      <c r="C108" s="2"/>
      <c r="D108" s="48">
        <v>7500.0</v>
      </c>
      <c r="E108" s="5" t="str">
        <f t="shared" ref="E108:G108" si="42">D108</f>
        <v>7500</v>
      </c>
      <c r="F108" s="5" t="str">
        <f t="shared" si="42"/>
        <v>7500</v>
      </c>
      <c r="G108" s="5" t="str">
        <f t="shared" si="42"/>
        <v>7500</v>
      </c>
      <c r="H108" s="5" t="str">
        <f t="shared" si="41"/>
        <v>30000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39" t="s">
        <v>402</v>
      </c>
      <c r="B109" s="2"/>
      <c r="C109" s="2"/>
      <c r="D109" s="48">
        <v>1000.0</v>
      </c>
      <c r="E109" s="5" t="str">
        <f t="shared" ref="E109:G109" si="43">D109</f>
        <v>1000</v>
      </c>
      <c r="F109" s="5" t="str">
        <f t="shared" si="43"/>
        <v>1000</v>
      </c>
      <c r="G109" s="5" t="str">
        <f t="shared" si="43"/>
        <v>1000</v>
      </c>
      <c r="H109" s="5" t="str">
        <f t="shared" si="41"/>
        <v>4000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39" t="s">
        <v>403</v>
      </c>
      <c r="B110" s="2"/>
      <c r="C110" s="2"/>
      <c r="D110" s="48">
        <v>1500.0</v>
      </c>
      <c r="E110" s="5" t="str">
        <f t="shared" ref="E110:G110" si="44">D110</f>
        <v>1500</v>
      </c>
      <c r="F110" s="5" t="str">
        <f t="shared" si="44"/>
        <v>1500</v>
      </c>
      <c r="G110" s="5" t="str">
        <f t="shared" si="44"/>
        <v>1500</v>
      </c>
      <c r="H110" s="5" t="str">
        <f t="shared" si="41"/>
        <v>6000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39" t="s">
        <v>404</v>
      </c>
      <c r="B111" s="2"/>
      <c r="C111" s="2"/>
      <c r="D111" s="104"/>
      <c r="E111" s="5" t="str">
        <f t="shared" ref="E111:G111" si="45">D111</f>
        <v/>
      </c>
      <c r="F111" s="5" t="str">
        <f t="shared" si="45"/>
        <v/>
      </c>
      <c r="G111" s="5" t="str">
        <f t="shared" si="45"/>
        <v/>
      </c>
      <c r="H111" s="38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39" t="s">
        <v>405</v>
      </c>
      <c r="B112" s="2"/>
      <c r="C112" s="2"/>
      <c r="D112" s="5" t="str">
        <f t="shared" ref="D112:G112" si="46">D106+D107+D108+D109+D110+D111</f>
        <v>30000</v>
      </c>
      <c r="E112" s="5" t="str">
        <f t="shared" si="46"/>
        <v>30000</v>
      </c>
      <c r="F112" s="5" t="str">
        <f t="shared" si="46"/>
        <v>30000</v>
      </c>
      <c r="G112" s="5" t="str">
        <f t="shared" si="46"/>
        <v>30000</v>
      </c>
      <c r="H112" s="5" t="str">
        <f>H106+H107+H108+H109+H110</f>
        <v>120000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105"/>
      <c r="E113" s="29"/>
      <c r="F113" s="29"/>
      <c r="G113" s="29"/>
      <c r="H113" s="30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39" t="s">
        <v>406</v>
      </c>
      <c r="B114" s="2"/>
      <c r="C114" s="2"/>
      <c r="D114" s="21" t="str">
        <f t="shared" ref="D114:H114" si="47">D103+D112</f>
        <v>42000</v>
      </c>
      <c r="E114" s="21" t="str">
        <f t="shared" si="47"/>
        <v>44000</v>
      </c>
      <c r="F114" s="21" t="str">
        <f t="shared" si="47"/>
        <v>46000</v>
      </c>
      <c r="G114" s="21" t="str">
        <f t="shared" si="47"/>
        <v>48000</v>
      </c>
      <c r="H114" s="21" t="str">
        <f t="shared" si="47"/>
        <v>180000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J16:J21"/>
    <mergeCell ref="D113:H113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3" max="13" width="21.0"/>
    <col customWidth="1" min="14" max="14" width="20.57"/>
    <col customWidth="1" min="15" max="15" width="19.86"/>
    <col customWidth="1" min="16" max="16" width="20.71"/>
  </cols>
  <sheetData>
    <row r="1">
      <c r="A1" s="39" t="s">
        <v>407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06" t="s">
        <v>408</v>
      </c>
      <c r="B3" s="107"/>
      <c r="C3" s="107"/>
      <c r="D3" s="107"/>
      <c r="E3" s="107"/>
      <c r="F3" s="2"/>
      <c r="G3" s="39" t="s">
        <v>409</v>
      </c>
      <c r="H3" s="2"/>
      <c r="I3" s="2"/>
      <c r="J3" s="2"/>
      <c r="K3" s="2"/>
      <c r="L3" s="2"/>
      <c r="M3" s="39" t="s">
        <v>410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9" t="s">
        <v>15</v>
      </c>
      <c r="B4" s="2"/>
      <c r="C4" s="2"/>
      <c r="D4" s="2"/>
      <c r="E4" s="4">
        <v>4.0</v>
      </c>
      <c r="F4" s="2"/>
      <c r="G4" s="108" t="s">
        <v>411</v>
      </c>
      <c r="H4" s="109"/>
      <c r="I4" s="109"/>
      <c r="J4" s="110"/>
      <c r="K4" s="4">
        <v>13.0</v>
      </c>
      <c r="L4" s="2"/>
      <c r="M4" s="111" t="s">
        <v>412</v>
      </c>
      <c r="N4" s="112"/>
      <c r="O4" s="111" t="s">
        <v>413</v>
      </c>
      <c r="P4" s="111" t="s">
        <v>414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9" t="s">
        <v>415</v>
      </c>
      <c r="B5" s="2"/>
      <c r="C5" s="2"/>
      <c r="D5" s="2"/>
      <c r="E5" s="4"/>
      <c r="F5" s="2"/>
      <c r="G5" s="113" t="s">
        <v>416</v>
      </c>
      <c r="H5" s="2"/>
      <c r="I5" s="2"/>
      <c r="J5" s="114"/>
      <c r="K5" s="4"/>
      <c r="L5" s="2"/>
      <c r="M5" s="115" t="s">
        <v>417</v>
      </c>
      <c r="N5" s="115" t="s">
        <v>418</v>
      </c>
      <c r="O5" s="115" t="s">
        <v>419</v>
      </c>
      <c r="P5" s="115" t="s">
        <v>420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9" t="s">
        <v>421</v>
      </c>
      <c r="B6" s="2"/>
      <c r="C6" s="2"/>
      <c r="D6" s="2"/>
      <c r="E6" s="4"/>
      <c r="F6" s="2"/>
      <c r="G6" s="113" t="s">
        <v>422</v>
      </c>
      <c r="H6" s="2"/>
      <c r="I6" s="2"/>
      <c r="J6" s="114"/>
      <c r="K6" s="4"/>
      <c r="L6" s="2"/>
      <c r="M6" s="116" t="s">
        <v>423</v>
      </c>
      <c r="N6" s="117"/>
      <c r="O6" s="116" t="s">
        <v>424</v>
      </c>
      <c r="P6" s="116" t="s">
        <v>425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9" t="s">
        <v>426</v>
      </c>
      <c r="B7" s="2"/>
      <c r="C7" s="2"/>
      <c r="D7" s="2"/>
      <c r="E7" s="4"/>
      <c r="F7" s="2"/>
      <c r="G7" s="113" t="s">
        <v>427</v>
      </c>
      <c r="H7" s="2"/>
      <c r="I7" s="2"/>
      <c r="J7" s="114"/>
      <c r="K7" s="4"/>
      <c r="L7" s="2"/>
      <c r="M7" s="4" t="s">
        <v>428</v>
      </c>
      <c r="N7" s="4">
        <v>3.25</v>
      </c>
      <c r="O7" s="4">
        <v>1.0</v>
      </c>
      <c r="P7" s="6" t="str">
        <f t="shared" ref="P7:P9" si="1">N7/O7</f>
        <v>3.25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6" t="s">
        <v>429</v>
      </c>
      <c r="B8" s="107"/>
      <c r="C8" s="107"/>
      <c r="D8" s="107"/>
      <c r="E8" s="5" t="str">
        <f>E3+E4+E5+E6+E7</f>
        <v>4</v>
      </c>
      <c r="F8" s="2"/>
      <c r="G8" s="118" t="s">
        <v>430</v>
      </c>
      <c r="H8" s="107"/>
      <c r="I8" s="107"/>
      <c r="J8" s="119"/>
      <c r="K8" s="5" t="str">
        <f>K4+K5+K6+K7</f>
        <v>13</v>
      </c>
      <c r="L8" s="2"/>
      <c r="M8" s="4" t="s">
        <v>431</v>
      </c>
      <c r="N8" s="4">
        <v>0.0</v>
      </c>
      <c r="O8" s="4">
        <v>1.0</v>
      </c>
      <c r="P8" s="6" t="str">
        <f t="shared" si="1"/>
        <v>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" t="s">
        <v>70</v>
      </c>
      <c r="N9" s="6" t="str">
        <f>N7+N8</f>
        <v>3.25</v>
      </c>
      <c r="O9" s="4">
        <v>1.0</v>
      </c>
      <c r="P9" s="6" t="str">
        <f t="shared" si="1"/>
        <v>3.25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9" t="s">
        <v>432</v>
      </c>
      <c r="B10" s="2"/>
      <c r="C10" s="2"/>
      <c r="D10" s="2"/>
      <c r="E10" s="2"/>
      <c r="F10" s="2"/>
      <c r="G10" s="39" t="s">
        <v>433</v>
      </c>
      <c r="H10" s="2"/>
      <c r="I10" s="2"/>
      <c r="J10" s="2"/>
      <c r="K10" s="2"/>
      <c r="L10" s="2"/>
      <c r="M10" s="39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8" t="s">
        <v>434</v>
      </c>
      <c r="B11" s="109"/>
      <c r="C11" s="109"/>
      <c r="D11" s="109"/>
      <c r="E11" s="4">
        <v>1.5</v>
      </c>
      <c r="F11" s="2"/>
      <c r="G11" s="108" t="s">
        <v>435</v>
      </c>
      <c r="H11" s="109"/>
      <c r="I11" s="109"/>
      <c r="J11" s="109"/>
      <c r="K11" s="4">
        <v>0.25</v>
      </c>
      <c r="L11" s="2"/>
      <c r="M11" s="39" t="s">
        <v>436</v>
      </c>
      <c r="N11" s="2"/>
      <c r="O11" s="120" t="str">
        <f>P9*K15</f>
        <v>0.8125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13" t="s">
        <v>437</v>
      </c>
      <c r="B12" s="2"/>
      <c r="C12" s="2"/>
      <c r="D12" s="2"/>
      <c r="E12" s="4"/>
      <c r="F12" s="2"/>
      <c r="G12" s="113" t="s">
        <v>438</v>
      </c>
      <c r="H12" s="2"/>
      <c r="I12" s="2"/>
      <c r="J12" s="2"/>
      <c r="K12" s="4"/>
      <c r="L12" s="2"/>
      <c r="M12" s="2"/>
      <c r="N12" s="39"/>
      <c r="O12" s="2"/>
      <c r="P12" s="39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13" t="s">
        <v>439</v>
      </c>
      <c r="B13" s="2"/>
      <c r="C13" s="2"/>
      <c r="D13" s="2"/>
      <c r="E13" s="4"/>
      <c r="F13" s="2"/>
      <c r="G13" s="113" t="s">
        <v>440</v>
      </c>
      <c r="H13" s="2"/>
      <c r="I13" s="2"/>
      <c r="J13" s="2"/>
      <c r="K13" s="4"/>
      <c r="L13" s="2"/>
      <c r="M13" s="111" t="s">
        <v>412</v>
      </c>
      <c r="N13" s="112"/>
      <c r="O13" s="111" t="s">
        <v>413</v>
      </c>
      <c r="P13" s="111" t="s">
        <v>414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13" t="s">
        <v>441</v>
      </c>
      <c r="B14" s="2"/>
      <c r="C14" s="2"/>
      <c r="D14" s="2"/>
      <c r="E14" s="4"/>
      <c r="F14" s="2"/>
      <c r="G14" s="113" t="s">
        <v>427</v>
      </c>
      <c r="H14" s="2"/>
      <c r="I14" s="2"/>
      <c r="J14" s="2"/>
      <c r="K14" s="4"/>
      <c r="L14" s="2"/>
      <c r="M14" s="115" t="s">
        <v>417</v>
      </c>
      <c r="N14" s="115" t="s">
        <v>418</v>
      </c>
      <c r="O14" s="115" t="s">
        <v>442</v>
      </c>
      <c r="P14" s="115" t="s">
        <v>443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18" t="s">
        <v>444</v>
      </c>
      <c r="B15" s="107"/>
      <c r="C15" s="107"/>
      <c r="D15" s="107"/>
      <c r="E15" s="5" t="str">
        <f>E11+E12+E13+E14</f>
        <v>1.5</v>
      </c>
      <c r="F15" s="2"/>
      <c r="G15" s="118" t="s">
        <v>445</v>
      </c>
      <c r="H15" s="107"/>
      <c r="I15" s="107"/>
      <c r="J15" s="107"/>
      <c r="K15" s="5" t="str">
        <f>K11+K12+K13+K14</f>
        <v>0.25</v>
      </c>
      <c r="L15" s="2"/>
      <c r="M15" s="116" t="s">
        <v>423</v>
      </c>
      <c r="N15" s="117"/>
      <c r="O15" s="116" t="s">
        <v>424</v>
      </c>
      <c r="P15" s="116" t="s">
        <v>446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 t="s">
        <v>428</v>
      </c>
      <c r="N16" s="121">
        <v>32445.0</v>
      </c>
      <c r="O16" s="121">
        <v>12000.0</v>
      </c>
      <c r="P16" s="122" t="str">
        <f t="shared" ref="P16:P18" si="2">N16/O16</f>
        <v>2.70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 t="s">
        <v>431</v>
      </c>
      <c r="N17" s="121">
        <v>31122.0</v>
      </c>
      <c r="O17" s="121">
        <v>12000.0</v>
      </c>
      <c r="P17" s="122" t="str">
        <f t="shared" si="2"/>
        <v>2.59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9" t="s">
        <v>447</v>
      </c>
      <c r="B18" s="2"/>
      <c r="C18" s="2"/>
      <c r="D18" s="2"/>
      <c r="E18" s="2"/>
      <c r="F18" s="2"/>
      <c r="G18" s="39" t="s">
        <v>448</v>
      </c>
      <c r="H18" s="2"/>
      <c r="I18" s="2"/>
      <c r="J18" s="2"/>
      <c r="K18" s="2"/>
      <c r="L18" s="2"/>
      <c r="M18" s="4" t="s">
        <v>70</v>
      </c>
      <c r="N18" s="123" t="str">
        <f>N16+N17</f>
        <v>63,567</v>
      </c>
      <c r="O18" s="121">
        <v>12000.0</v>
      </c>
      <c r="P18" s="6" t="str">
        <f t="shared" si="2"/>
        <v>5.29725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 t="str">
        <f>E8</f>
        <v>4</v>
      </c>
      <c r="B19" s="58" t="s">
        <v>449</v>
      </c>
      <c r="C19" s="5" t="str">
        <f>E15</f>
        <v>1.5</v>
      </c>
      <c r="D19" s="58" t="s">
        <v>204</v>
      </c>
      <c r="E19" s="5" t="str">
        <f>A19*C19</f>
        <v>6</v>
      </c>
      <c r="F19" s="2"/>
      <c r="G19" s="5" t="str">
        <f>K8</f>
        <v>13</v>
      </c>
      <c r="H19" s="58" t="s">
        <v>449</v>
      </c>
      <c r="I19" s="5" t="str">
        <f>K15</f>
        <v>0.25</v>
      </c>
      <c r="J19" s="58" t="s">
        <v>204</v>
      </c>
      <c r="K19" s="5" t="str">
        <f>G19*I19</f>
        <v>3.25</v>
      </c>
      <c r="L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9" t="s">
        <v>450</v>
      </c>
      <c r="B20" s="58" t="s">
        <v>449</v>
      </c>
      <c r="C20" s="39" t="s">
        <v>451</v>
      </c>
      <c r="D20" s="58" t="s">
        <v>204</v>
      </c>
      <c r="E20" s="2"/>
      <c r="F20" s="2"/>
      <c r="G20" s="39" t="s">
        <v>450</v>
      </c>
      <c r="H20" s="58" t="s">
        <v>449</v>
      </c>
      <c r="I20" s="39" t="s">
        <v>451</v>
      </c>
      <c r="J20" s="58" t="s">
        <v>204</v>
      </c>
      <c r="K20" s="2"/>
      <c r="L20" s="2"/>
      <c r="M20" s="39" t="s">
        <v>436</v>
      </c>
      <c r="N20" s="2"/>
      <c r="O20" s="120" t="str">
        <f>P18*E15</f>
        <v>7.945875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39" t="s">
        <v>452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5" t="str">
        <f>E19</f>
        <v>6</v>
      </c>
      <c r="B24" s="58" t="s">
        <v>219</v>
      </c>
      <c r="C24" s="5" t="str">
        <f>K19</f>
        <v>3.25</v>
      </c>
      <c r="D24" s="58" t="s">
        <v>219</v>
      </c>
      <c r="E24" s="5" t="str">
        <f>O11</f>
        <v>0.8125</v>
      </c>
      <c r="F24" s="58" t="s">
        <v>204</v>
      </c>
      <c r="G24" s="21" t="str">
        <f>A24+C24+E24</f>
        <v>10.0625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39" t="s">
        <v>453</v>
      </c>
      <c r="B25" s="2"/>
      <c r="C25" s="39" t="s">
        <v>454</v>
      </c>
      <c r="D25" s="2"/>
      <c r="E25" s="39" t="s">
        <v>455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39" t="s">
        <v>456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5" t="str">
        <f>E19</f>
        <v>6</v>
      </c>
      <c r="B28" s="58" t="s">
        <v>219</v>
      </c>
      <c r="C28" s="5" t="str">
        <f>K19</f>
        <v>3.25</v>
      </c>
      <c r="D28" s="58" t="s">
        <v>219</v>
      </c>
      <c r="E28" s="5" t="str">
        <f>O20</f>
        <v>7.945875</v>
      </c>
      <c r="F28" s="58" t="s">
        <v>204</v>
      </c>
      <c r="G28" s="21" t="str">
        <f>A28+C28+E28</f>
        <v>17.195875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39" t="s">
        <v>453</v>
      </c>
      <c r="B29" s="2"/>
      <c r="C29" s="39" t="s">
        <v>454</v>
      </c>
      <c r="D29" s="2"/>
      <c r="E29" s="39" t="s">
        <v>455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39" t="s">
        <v>457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5" t="str">
        <f>E19</f>
        <v>6</v>
      </c>
      <c r="B32" s="58" t="s">
        <v>219</v>
      </c>
      <c r="C32" s="5" t="str">
        <f>K19</f>
        <v>3.25</v>
      </c>
      <c r="D32" s="58" t="s">
        <v>219</v>
      </c>
      <c r="E32" s="48">
        <v>3.9</v>
      </c>
      <c r="F32" s="58" t="s">
        <v>204</v>
      </c>
      <c r="G32" s="21" t="str">
        <f>A32+C32+E32</f>
        <v>13.15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39" t="s">
        <v>453</v>
      </c>
      <c r="B33" s="2"/>
      <c r="C33" s="39" t="s">
        <v>454</v>
      </c>
      <c r="D33" s="2"/>
      <c r="E33" s="39" t="s">
        <v>455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39" t="s">
        <v>458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39" t="s">
        <v>459</v>
      </c>
      <c r="B39" s="2"/>
      <c r="C39" s="58" t="s">
        <v>460</v>
      </c>
      <c r="D39" s="39" t="s">
        <v>461</v>
      </c>
      <c r="E39" s="2"/>
      <c r="F39" s="58" t="s">
        <v>23</v>
      </c>
      <c r="G39" s="39" t="s">
        <v>462</v>
      </c>
      <c r="H39" s="2"/>
      <c r="I39" s="58" t="s">
        <v>460</v>
      </c>
      <c r="J39" s="39" t="s">
        <v>463</v>
      </c>
      <c r="K39" s="2"/>
      <c r="L39" s="58" t="s">
        <v>204</v>
      </c>
      <c r="M39" s="39" t="s">
        <v>464</v>
      </c>
      <c r="N39" s="2"/>
      <c r="O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124">
        <v>18180.0</v>
      </c>
      <c r="B40" s="2"/>
      <c r="C40" s="2"/>
      <c r="D40" s="124">
        <v>3.6</v>
      </c>
      <c r="E40" s="2"/>
      <c r="F40" s="2"/>
      <c r="G40" s="125">
        <v>17400.0</v>
      </c>
      <c r="H40" s="2"/>
      <c r="I40" s="2"/>
      <c r="J40" s="125">
        <v>3.6</v>
      </c>
      <c r="K40" s="2"/>
      <c r="L40" s="2"/>
      <c r="M40" s="5" t="str">
        <f>(A40*D40) - (G40*J40)</f>
        <v>2808</v>
      </c>
      <c r="N40" s="126" t="s">
        <v>465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39" t="s">
        <v>466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39" t="s">
        <v>467</v>
      </c>
      <c r="B43" s="2"/>
      <c r="C43" s="58" t="s">
        <v>460</v>
      </c>
      <c r="D43" s="39" t="s">
        <v>468</v>
      </c>
      <c r="E43" s="2"/>
      <c r="F43" s="58" t="s">
        <v>23</v>
      </c>
      <c r="G43" s="39" t="s">
        <v>463</v>
      </c>
      <c r="H43" s="2"/>
      <c r="I43" s="58" t="s">
        <v>204</v>
      </c>
      <c r="J43" s="39" t="s">
        <v>469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127" t="str">
        <f>A40</f>
        <v>18180</v>
      </c>
      <c r="B44" s="2"/>
      <c r="C44" s="2"/>
      <c r="D44" s="127" t="str">
        <f>D40</f>
        <v>3.6</v>
      </c>
      <c r="E44" s="2"/>
      <c r="F44" s="2"/>
      <c r="G44" s="128" t="str">
        <f>J40</f>
        <v>3.6</v>
      </c>
      <c r="H44" s="2"/>
      <c r="I44" s="2"/>
      <c r="J44" s="5" t="str">
        <f>A44*(D44-G44)</f>
        <v>0</v>
      </c>
      <c r="K44" s="126" t="s">
        <v>465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39" t="s">
        <v>470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39" t="s">
        <v>407</v>
      </c>
      <c r="B47" s="2"/>
      <c r="C47" s="58" t="s">
        <v>460</v>
      </c>
      <c r="D47" s="39" t="s">
        <v>471</v>
      </c>
      <c r="E47" s="58" t="s">
        <v>23</v>
      </c>
      <c r="F47" s="39" t="s">
        <v>472</v>
      </c>
      <c r="G47" s="58" t="s">
        <v>204</v>
      </c>
      <c r="H47" s="39" t="s">
        <v>473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128" t="str">
        <f>J40</f>
        <v>3.6</v>
      </c>
      <c r="B48" s="2"/>
      <c r="C48" s="2"/>
      <c r="D48" s="127" t="str">
        <f>A40</f>
        <v>18180</v>
      </c>
      <c r="E48" s="2"/>
      <c r="F48" s="128" t="str">
        <f>G40</f>
        <v>17400</v>
      </c>
      <c r="G48" s="2"/>
      <c r="H48" s="5" t="str">
        <f>A48*(D48-F48)</f>
        <v>2808</v>
      </c>
      <c r="I48" s="126" t="s">
        <v>465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39" t="s">
        <v>474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39" t="s">
        <v>475</v>
      </c>
      <c r="B55" s="2"/>
      <c r="C55" s="58" t="s">
        <v>460</v>
      </c>
      <c r="D55" s="39" t="s">
        <v>461</v>
      </c>
      <c r="E55" s="2"/>
      <c r="F55" s="58" t="s">
        <v>23</v>
      </c>
      <c r="G55" s="39" t="s">
        <v>476</v>
      </c>
      <c r="H55" s="2"/>
      <c r="I55" s="58" t="s">
        <v>460</v>
      </c>
      <c r="J55" s="39" t="s">
        <v>463</v>
      </c>
      <c r="K55" s="2"/>
      <c r="L55" s="58" t="s">
        <v>204</v>
      </c>
      <c r="M55" s="39" t="s">
        <v>477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124">
        <v>1620.0</v>
      </c>
      <c r="B56" s="2"/>
      <c r="C56" s="2"/>
      <c r="D56" s="124">
        <v>23.3</v>
      </c>
      <c r="E56" s="2"/>
      <c r="F56" s="2"/>
      <c r="G56" s="125">
        <v>1450.0</v>
      </c>
      <c r="H56" s="2"/>
      <c r="I56" s="2"/>
      <c r="J56" s="125">
        <v>22.8</v>
      </c>
      <c r="K56" s="2"/>
      <c r="L56" s="2"/>
      <c r="M56" s="5" t="str">
        <f>(A56*D56) - (G56*J56)</f>
        <v>4686</v>
      </c>
      <c r="N56" s="126" t="s">
        <v>465</v>
      </c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39" t="s">
        <v>478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39" t="s">
        <v>479</v>
      </c>
      <c r="B59" s="2"/>
      <c r="C59" s="58" t="s">
        <v>460</v>
      </c>
      <c r="D59" s="39" t="s">
        <v>468</v>
      </c>
      <c r="E59" s="2"/>
      <c r="F59" s="58" t="s">
        <v>23</v>
      </c>
      <c r="G59" s="39" t="s">
        <v>463</v>
      </c>
      <c r="H59" s="2"/>
      <c r="I59" s="58" t="s">
        <v>204</v>
      </c>
      <c r="J59" s="39" t="s">
        <v>480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127" t="str">
        <f>A56</f>
        <v>1620</v>
      </c>
      <c r="B60" s="2"/>
      <c r="C60" s="2"/>
      <c r="D60" s="127" t="str">
        <f>D56</f>
        <v>23.3</v>
      </c>
      <c r="E60" s="2"/>
      <c r="F60" s="2"/>
      <c r="G60" s="128" t="str">
        <f>J56</f>
        <v>22.8</v>
      </c>
      <c r="H60" s="2"/>
      <c r="I60" s="2"/>
      <c r="J60" s="5" t="str">
        <f>A60*(D60-G60)</f>
        <v>810</v>
      </c>
      <c r="K60" s="126" t="s">
        <v>465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39" t="s">
        <v>481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39" t="s">
        <v>407</v>
      </c>
      <c r="B63" s="2"/>
      <c r="C63" s="58" t="s">
        <v>460</v>
      </c>
      <c r="D63" s="39" t="s">
        <v>482</v>
      </c>
      <c r="E63" s="58" t="s">
        <v>23</v>
      </c>
      <c r="F63" s="39" t="s">
        <v>483</v>
      </c>
      <c r="G63" s="58" t="s">
        <v>204</v>
      </c>
      <c r="H63" s="39" t="s">
        <v>484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128" t="str">
        <f>J56</f>
        <v>22.8</v>
      </c>
      <c r="B64" s="2"/>
      <c r="C64" s="2"/>
      <c r="D64" s="127" t="str">
        <f>A56</f>
        <v>1620</v>
      </c>
      <c r="E64" s="2"/>
      <c r="F64" s="128" t="str">
        <f>G56</f>
        <v>1450</v>
      </c>
      <c r="G64" s="2"/>
      <c r="H64" s="5" t="str">
        <f>A64*(D64-F64)</f>
        <v>3876</v>
      </c>
      <c r="I64" s="126" t="s">
        <v>465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39" t="s">
        <v>485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39" t="s">
        <v>486</v>
      </c>
      <c r="B69" s="2"/>
      <c r="C69" s="39" t="s">
        <v>23</v>
      </c>
      <c r="D69" s="39" t="s">
        <v>487</v>
      </c>
      <c r="E69" s="2"/>
      <c r="F69" s="2"/>
      <c r="G69" s="39" t="s">
        <v>488</v>
      </c>
      <c r="H69" s="2"/>
      <c r="I69" s="2"/>
      <c r="J69" s="2"/>
      <c r="K69" s="39" t="s">
        <v>204</v>
      </c>
      <c r="L69" s="39" t="s">
        <v>489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4">
        <v>133100.0</v>
      </c>
      <c r="B70" s="2"/>
      <c r="C70" s="2"/>
      <c r="D70" s="4">
        <v>5.2</v>
      </c>
      <c r="E70" s="2"/>
      <c r="F70" s="2"/>
      <c r="G70" s="4">
        <v>25800.0</v>
      </c>
      <c r="H70" s="2"/>
      <c r="I70" s="2"/>
      <c r="J70" s="2"/>
      <c r="K70" s="2"/>
      <c r="L70" s="5" t="str">
        <f>A70-(D70*G70)</f>
        <v>-1060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A42:E42"/>
    <mergeCell ref="A58:E58"/>
  </mergeCells>
  <drawing r:id="rId1"/>
</worksheet>
</file>