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 activeTab="1"/>
  </bookViews>
  <sheets>
    <sheet name="Problem 11-22" sheetId="1" r:id="rId1"/>
    <sheet name="Case 11-38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63" i="2" l="1"/>
  <c r="C64" i="2" s="1"/>
  <c r="C16" i="2"/>
  <c r="C33" i="2"/>
  <c r="C36" i="2" s="1"/>
  <c r="C37" i="2" s="1"/>
  <c r="C43" i="2" s="1"/>
  <c r="C30" i="2"/>
  <c r="C11" i="2"/>
  <c r="C46" i="2" s="1"/>
  <c r="C7" i="2"/>
  <c r="D55" i="1"/>
  <c r="C55" i="1"/>
  <c r="D53" i="1"/>
  <c r="C53" i="1"/>
  <c r="D52" i="1"/>
  <c r="C52" i="1"/>
  <c r="D46" i="1"/>
  <c r="D45" i="1"/>
  <c r="D44" i="1"/>
  <c r="D43" i="1"/>
  <c r="C46" i="1"/>
  <c r="C45" i="1"/>
  <c r="C44" i="1"/>
  <c r="C43" i="1"/>
  <c r="H41" i="1"/>
  <c r="G41" i="1"/>
  <c r="E41" i="1"/>
  <c r="F41" i="1" s="1"/>
  <c r="H40" i="1"/>
  <c r="H38" i="1"/>
  <c r="H37" i="1"/>
  <c r="H39" i="1" s="1"/>
  <c r="G38" i="1"/>
  <c r="D40" i="1"/>
  <c r="F40" i="1"/>
  <c r="C40" i="1"/>
  <c r="E38" i="1"/>
  <c r="F38" i="1" s="1"/>
  <c r="F37" i="1"/>
  <c r="C37" i="1"/>
  <c r="D37" i="1" s="1"/>
  <c r="I23" i="1"/>
  <c r="I24" i="1" s="1"/>
  <c r="J28" i="1"/>
  <c r="J27" i="1"/>
  <c r="J26" i="1"/>
  <c r="H28" i="1"/>
  <c r="H27" i="1"/>
  <c r="H26" i="1"/>
  <c r="F28" i="1"/>
  <c r="F27" i="1"/>
  <c r="F26" i="1"/>
  <c r="G23" i="1"/>
  <c r="G24" i="1" s="1"/>
  <c r="J22" i="1"/>
  <c r="H23" i="1"/>
  <c r="H22" i="1"/>
  <c r="F22" i="1"/>
  <c r="E23" i="1"/>
  <c r="F23" i="1" s="1"/>
  <c r="F24" i="1" s="1"/>
  <c r="I29" i="1"/>
  <c r="G29" i="1"/>
  <c r="E29" i="1"/>
  <c r="C28" i="1"/>
  <c r="C27" i="1"/>
  <c r="D27" i="1" s="1"/>
  <c r="C26" i="1"/>
  <c r="C22" i="1"/>
  <c r="G6" i="1"/>
  <c r="E6" i="1"/>
  <c r="C10" i="1"/>
  <c r="C9" i="1"/>
  <c r="C8" i="1"/>
  <c r="C5" i="1"/>
  <c r="C4" i="1"/>
  <c r="H10" i="1"/>
  <c r="H9" i="1"/>
  <c r="H8" i="1"/>
  <c r="H5" i="1"/>
  <c r="H4" i="1"/>
  <c r="F10" i="1"/>
  <c r="F9" i="1"/>
  <c r="F8" i="1"/>
  <c r="F5" i="1"/>
  <c r="F4" i="1"/>
  <c r="F6" i="1" s="1"/>
  <c r="G11" i="1"/>
  <c r="E11" i="1"/>
  <c r="C47" i="2" l="1"/>
  <c r="C17" i="2"/>
  <c r="C18" i="2" s="1"/>
  <c r="C31" i="1"/>
  <c r="D31" i="1" s="1"/>
  <c r="C6" i="1"/>
  <c r="H24" i="1"/>
  <c r="C38" i="1"/>
  <c r="D38" i="1" s="1"/>
  <c r="C39" i="1"/>
  <c r="C41" i="1" s="1"/>
  <c r="D41" i="1" s="1"/>
  <c r="E39" i="1"/>
  <c r="F39" i="1"/>
  <c r="G39" i="1"/>
  <c r="D28" i="1"/>
  <c r="J29" i="1"/>
  <c r="J23" i="1"/>
  <c r="J24" i="1" s="1"/>
  <c r="H29" i="1"/>
  <c r="H30" i="1" s="1"/>
  <c r="D26" i="1"/>
  <c r="F29" i="1"/>
  <c r="E24" i="1"/>
  <c r="E30" i="1" s="1"/>
  <c r="C23" i="1"/>
  <c r="C24" i="1" s="1"/>
  <c r="C11" i="1"/>
  <c r="I30" i="1"/>
  <c r="D22" i="1"/>
  <c r="D23" i="1"/>
  <c r="G30" i="1"/>
  <c r="C29" i="1"/>
  <c r="H6" i="1"/>
  <c r="D9" i="1"/>
  <c r="D4" i="1"/>
  <c r="D10" i="1"/>
  <c r="D8" i="1"/>
  <c r="E12" i="1"/>
  <c r="D5" i="1"/>
  <c r="H11" i="1"/>
  <c r="F11" i="1"/>
  <c r="G12" i="1"/>
  <c r="D39" i="1" l="1"/>
  <c r="J30" i="1"/>
  <c r="D24" i="1"/>
  <c r="F30" i="1"/>
  <c r="D29" i="1"/>
  <c r="C30" i="1"/>
  <c r="C32" i="1" s="1"/>
  <c r="D32" i="1" s="1"/>
  <c r="D6" i="1"/>
  <c r="F12" i="1"/>
  <c r="D11" i="1"/>
  <c r="H12" i="1"/>
  <c r="C12" i="1"/>
  <c r="C14" i="1" s="1"/>
  <c r="D30" i="1" l="1"/>
  <c r="D12" i="1"/>
</calcChain>
</file>

<file path=xl/sharedStrings.xml><?xml version="1.0" encoding="utf-8"?>
<sst xmlns="http://schemas.openxmlformats.org/spreadsheetml/2006/main" count="115" uniqueCount="73">
  <si>
    <t>Company</t>
  </si>
  <si>
    <t>%</t>
  </si>
  <si>
    <t>Sales</t>
  </si>
  <si>
    <t>Total variable costs</t>
  </si>
  <si>
    <t>Contribution margin</t>
  </si>
  <si>
    <t>Operating expenses-traceable</t>
  </si>
  <si>
    <t xml:space="preserve">  Advertising</t>
  </si>
  <si>
    <t xml:space="preserve">  Depreciation</t>
  </si>
  <si>
    <t>Total operating</t>
  </si>
  <si>
    <t>Common Fixed costs</t>
  </si>
  <si>
    <t>Operating income</t>
  </si>
  <si>
    <t>Cloth</t>
  </si>
  <si>
    <t>Leather</t>
  </si>
  <si>
    <t>Variable costs</t>
  </si>
  <si>
    <t>Advertising</t>
  </si>
  <si>
    <t>Administration</t>
  </si>
  <si>
    <t>Divisional segment margin</t>
  </si>
  <si>
    <t xml:space="preserve">Total </t>
  </si>
  <si>
    <t>Garments</t>
  </si>
  <si>
    <t>Shoes</t>
  </si>
  <si>
    <t>Handbags</t>
  </si>
  <si>
    <t>Variable Costs</t>
  </si>
  <si>
    <t xml:space="preserve">  Administration</t>
  </si>
  <si>
    <t>Product Profit</t>
  </si>
  <si>
    <t>Domestic</t>
  </si>
  <si>
    <t>Foreign</t>
  </si>
  <si>
    <t>Traceable fixed costs-Advertising</t>
  </si>
  <si>
    <t>Segment Income</t>
  </si>
  <si>
    <t>Handbag</t>
  </si>
  <si>
    <t>Problem 11-22</t>
  </si>
  <si>
    <t>Part 1</t>
  </si>
  <si>
    <t>Part 2</t>
  </si>
  <si>
    <t>Total common fixed costs</t>
  </si>
  <si>
    <t>Product line segment margin</t>
  </si>
  <si>
    <t>Part 3</t>
  </si>
  <si>
    <t>Incremental sales revenue</t>
  </si>
  <si>
    <t>Unit contribution margin</t>
  </si>
  <si>
    <t>Incremental contribution</t>
  </si>
  <si>
    <t>Campaign costs</t>
  </si>
  <si>
    <t>Net benefit</t>
  </si>
  <si>
    <t>Case 11-38</t>
  </si>
  <si>
    <t>Electronics Division</t>
  </si>
  <si>
    <t>Capacity</t>
  </si>
  <si>
    <t xml:space="preserve">External sales </t>
  </si>
  <si>
    <t>Excess capacity</t>
  </si>
  <si>
    <t>Unit selling price</t>
  </si>
  <si>
    <t>Unit contribution</t>
  </si>
  <si>
    <t>Part 4</t>
  </si>
  <si>
    <t>Clocks Division</t>
  </si>
  <si>
    <t>XL5 circuit board ( outside supplier)</t>
  </si>
  <si>
    <t>Other purchased parts</t>
  </si>
  <si>
    <t>Other variable costs</t>
  </si>
  <si>
    <t>Electronics is at capacity</t>
  </si>
  <si>
    <t>Minimum transfer price</t>
  </si>
  <si>
    <t>Manager of Electronics Division will not transfer for less than market price.</t>
  </si>
  <si>
    <t>Lost contribution -Electronics</t>
  </si>
  <si>
    <t>Variable costs to produce</t>
  </si>
  <si>
    <t>Opportunity cost - lost contribution</t>
  </si>
  <si>
    <t>Company perspective:</t>
  </si>
  <si>
    <t>Opportunity cost</t>
  </si>
  <si>
    <t>Advantage to the company</t>
  </si>
  <si>
    <t>Contribution from Timer</t>
  </si>
  <si>
    <t>circuit board</t>
  </si>
  <si>
    <t xml:space="preserve">It is most advantageous if there is an internal transfer of the </t>
  </si>
  <si>
    <t>It is advantageous for the company if the product is undertaken .</t>
  </si>
  <si>
    <t xml:space="preserve">Electronics will insist on $12.50. Is it profitable for </t>
  </si>
  <si>
    <t>Clocks to pay that amount</t>
  </si>
  <si>
    <t xml:space="preserve">It is in the best interests of the company and of the divisions to come to an agreement concerning the transfer price. </t>
  </si>
  <si>
    <t xml:space="preserve">As demonstrated in part (3) above, any transfer price within the range $12.50 to $19.25 would improve the profits of both divisions. </t>
  </si>
  <si>
    <t>What happens if the two managers do not come to an agreement?</t>
  </si>
  <si>
    <t>Corporate Perspective</t>
  </si>
  <si>
    <t xml:space="preserve"> will improve the profits of both divisions. So yes, the managers should be able to agree on a transfer price.</t>
  </si>
  <si>
    <t>In fact, since the contribution margin is $6.75, any transfer price within the range of $12.50 to $19.25 (= $12.50 + $6.75)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</si>
</sst>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_);_(&quot;$&quot;* \(#,##0\);_(&quot;$&quot;* &quot;-&quot;??_);_(@_)"/>
    <numFmt numFmtId="165" formatCode="_(* #,##0_);_(* \(#,##0\);_(* &quot;-&quot;??_);_(@_)"/>
    <numFmt numFmtId="166" formatCode="_-* #,##0_-;\-* #,##0_-;_-* &quot;-&quot;??_-;_-@_-"/>
    <numFmt numFmtId="169" formatCode="_-&quot;$&quot;* #,##0_-;\-&quot;$&quot;* #,##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u val="singleAccounting"/>
      <sz val="11"/>
      <color theme="1"/>
      <name val="Calibri"/>
      <family val="2"/>
      <scheme val="minor"/>
    </font>
    <font>
      <sz val="10"/>
      <name val="Arial"/>
      <family val="2"/>
    </font>
    <font>
      <u val="singleAccounting"/>
      <sz val="10"/>
      <name val="Arial"/>
      <family val="2"/>
    </font>
    <font>
      <u val="doubleAccounting"/>
      <sz val="10"/>
      <name val="Arial"/>
      <family val="2"/>
    </font>
    <font>
      <u val="doubleAccounting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3" fontId="4" fillId="0" borderId="0" xfId="1" applyFont="1"/>
    <xf numFmtId="165" fontId="1" fillId="0" borderId="0" xfId="1" applyNumberFormat="1" applyFont="1"/>
    <xf numFmtId="43" fontId="1" fillId="0" borderId="0" xfId="1" applyFont="1"/>
    <xf numFmtId="165" fontId="5" fillId="0" borderId="0" xfId="1" applyNumberFormat="1" applyFont="1"/>
    <xf numFmtId="165" fontId="4" fillId="0" borderId="0" xfId="1" applyNumberFormat="1" applyFont="1"/>
    <xf numFmtId="165" fontId="6" fillId="0" borderId="0" xfId="1" applyNumberFormat="1" applyFont="1"/>
    <xf numFmtId="43" fontId="6" fillId="0" borderId="0" xfId="1" applyFont="1"/>
    <xf numFmtId="165" fontId="0" fillId="0" borderId="0" xfId="1" applyNumberFormat="1" applyFont="1"/>
    <xf numFmtId="43" fontId="0" fillId="0" borderId="0" xfId="1" applyFont="1"/>
    <xf numFmtId="43" fontId="7" fillId="0" borderId="0" xfId="1" applyFont="1"/>
    <xf numFmtId="164" fontId="7" fillId="0" borderId="0" xfId="2" applyNumberFormat="1" applyFont="1"/>
    <xf numFmtId="166" fontId="5" fillId="0" borderId="0" xfId="1" applyNumberFormat="1" applyFont="1"/>
    <xf numFmtId="166" fontId="6" fillId="0" borderId="0" xfId="1" applyNumberFormat="1" applyFont="1"/>
    <xf numFmtId="164" fontId="0" fillId="0" borderId="0" xfId="0" applyNumberFormat="1" applyFont="1"/>
    <xf numFmtId="164" fontId="1" fillId="0" borderId="0" xfId="2" applyNumberFormat="1" applyFont="1"/>
    <xf numFmtId="43" fontId="5" fillId="0" borderId="0" xfId="1" applyFont="1"/>
    <xf numFmtId="0" fontId="2" fillId="0" borderId="0" xfId="0" applyFont="1"/>
    <xf numFmtId="0" fontId="3" fillId="0" borderId="0" xfId="0" applyFont="1" applyAlignment="1">
      <alignment horizontal="center"/>
    </xf>
    <xf numFmtId="43" fontId="8" fillId="0" borderId="0" xfId="1" applyFont="1"/>
    <xf numFmtId="165" fontId="7" fillId="0" borderId="0" xfId="1" applyNumberFormat="1" applyFont="1"/>
    <xf numFmtId="169" fontId="7" fillId="0" borderId="0" xfId="2" applyNumberFormat="1" applyFont="1"/>
    <xf numFmtId="44" fontId="0" fillId="0" borderId="0" xfId="2" applyFont="1"/>
    <xf numFmtId="169" fontId="0" fillId="0" borderId="0" xfId="2" applyNumberFormat="1" applyFont="1"/>
    <xf numFmtId="9" fontId="9" fillId="0" borderId="0" xfId="3" applyFont="1"/>
    <xf numFmtId="166" fontId="0" fillId="0" borderId="0" xfId="1" applyNumberFormat="1" applyFont="1"/>
    <xf numFmtId="166" fontId="4" fillId="0" borderId="0" xfId="1" applyNumberFormat="1" applyFont="1"/>
    <xf numFmtId="169" fontId="8" fillId="0" borderId="0" xfId="2" applyNumberFormat="1" applyFont="1"/>
    <xf numFmtId="0" fontId="0" fillId="0" borderId="0" xfId="0" applyFont="1"/>
    <xf numFmtId="166" fontId="1" fillId="0" borderId="0" xfId="1" applyNumberFormat="1" applyFont="1"/>
    <xf numFmtId="44" fontId="8" fillId="0" borderId="0" xfId="2" applyFont="1"/>
    <xf numFmtId="44" fontId="0" fillId="0" borderId="0" xfId="0" applyNumberFormat="1"/>
    <xf numFmtId="9" fontId="1" fillId="0" borderId="0" xfId="3" applyFont="1"/>
    <xf numFmtId="44" fontId="4" fillId="0" borderId="0" xfId="2" applyFont="1"/>
    <xf numFmtId="43" fontId="2" fillId="0" borderId="0" xfId="1" applyFont="1"/>
    <xf numFmtId="44" fontId="4" fillId="0" borderId="0" xfId="0" applyNumberFormat="1" applyFont="1"/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10" fillId="0" borderId="0" xfId="0" applyFont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workbookViewId="0">
      <selection activeCell="D55" sqref="D55"/>
    </sheetView>
  </sheetViews>
  <sheetFormatPr defaultRowHeight="15" x14ac:dyDescent="0.25"/>
  <cols>
    <col min="1" max="1" width="28.28515625" bestFit="1" customWidth="1"/>
    <col min="3" max="4" width="12.5703125" bestFit="1" customWidth="1"/>
    <col min="5" max="5" width="11.5703125" bestFit="1" customWidth="1"/>
    <col min="7" max="7" width="11.5703125" bestFit="1" customWidth="1"/>
    <col min="9" max="9" width="10" bestFit="1" customWidth="1"/>
  </cols>
  <sheetData>
    <row r="1" spans="1:8" x14ac:dyDescent="0.25">
      <c r="A1" s="1" t="s">
        <v>29</v>
      </c>
    </row>
    <row r="2" spans="1:8" x14ac:dyDescent="0.25">
      <c r="A2" s="20"/>
      <c r="F2" s="2"/>
      <c r="G2" s="2"/>
      <c r="H2" s="2"/>
    </row>
    <row r="3" spans="1:8" x14ac:dyDescent="0.25">
      <c r="C3" s="3" t="s">
        <v>0</v>
      </c>
      <c r="D3" s="3" t="s">
        <v>1</v>
      </c>
      <c r="E3" s="2" t="s">
        <v>11</v>
      </c>
      <c r="F3" s="3" t="s">
        <v>1</v>
      </c>
      <c r="G3" s="3" t="s">
        <v>12</v>
      </c>
      <c r="H3" s="3" t="s">
        <v>1</v>
      </c>
    </row>
    <row r="4" spans="1:8" x14ac:dyDescent="0.25">
      <c r="A4" t="s">
        <v>2</v>
      </c>
      <c r="C4" s="17">
        <f>+E4+G4</f>
        <v>3500000</v>
      </c>
      <c r="D4" s="6">
        <f>+C4/C$4*100</f>
        <v>100</v>
      </c>
      <c r="E4" s="18">
        <v>2000000</v>
      </c>
      <c r="F4" s="6">
        <f>+E4/E$4*100</f>
        <v>100</v>
      </c>
      <c r="G4" s="18">
        <v>1500000</v>
      </c>
      <c r="H4" s="6">
        <f>+G4/G$4*100</f>
        <v>100</v>
      </c>
    </row>
    <row r="5" spans="1:8" ht="17.25" x14ac:dyDescent="0.4">
      <c r="A5" t="s">
        <v>13</v>
      </c>
      <c r="C5" s="8">
        <f>+E5+G5</f>
        <v>1721000</v>
      </c>
      <c r="D5" s="4">
        <f>+C5/C$4*100</f>
        <v>49.171428571428571</v>
      </c>
      <c r="E5" s="9">
        <v>960000</v>
      </c>
      <c r="F5" s="4">
        <f>+E5/E$4*100</f>
        <v>48</v>
      </c>
      <c r="G5" s="9">
        <v>761000</v>
      </c>
      <c r="H5" s="4">
        <f>+G5/G$4*100</f>
        <v>50.733333333333327</v>
      </c>
    </row>
    <row r="6" spans="1:8" ht="16.5" x14ac:dyDescent="0.35">
      <c r="A6" t="s">
        <v>4</v>
      </c>
      <c r="C6" s="9">
        <f>+C4-C5</f>
        <v>1779000</v>
      </c>
      <c r="D6" s="10">
        <f>+D4-D5</f>
        <v>50.828571428571429</v>
      </c>
      <c r="E6" s="9">
        <f t="shared" ref="E6:H6" si="0">+E4-E5</f>
        <v>1040000</v>
      </c>
      <c r="F6" s="10">
        <f t="shared" si="0"/>
        <v>52</v>
      </c>
      <c r="G6" s="9">
        <f t="shared" si="0"/>
        <v>739000</v>
      </c>
      <c r="H6" s="10">
        <f t="shared" si="0"/>
        <v>49.266666666666673</v>
      </c>
    </row>
    <row r="7" spans="1:8" x14ac:dyDescent="0.25">
      <c r="A7" t="s">
        <v>5</v>
      </c>
      <c r="C7" s="11"/>
      <c r="D7" s="12"/>
      <c r="E7" s="11"/>
      <c r="F7" s="12"/>
      <c r="G7" s="11"/>
      <c r="H7" s="12"/>
    </row>
    <row r="8" spans="1:8" x14ac:dyDescent="0.25">
      <c r="A8" t="s">
        <v>14</v>
      </c>
      <c r="C8" s="5">
        <f t="shared" ref="C8:C10" si="1">+E8+G8</f>
        <v>612000</v>
      </c>
      <c r="D8" s="6">
        <f t="shared" ref="D8:F10" si="2">+C8/C$4*100</f>
        <v>17.485714285714284</v>
      </c>
      <c r="E8" s="7">
        <v>300000</v>
      </c>
      <c r="F8" s="6">
        <f t="shared" si="2"/>
        <v>15</v>
      </c>
      <c r="G8" s="7">
        <v>312000</v>
      </c>
      <c r="H8" s="6">
        <f t="shared" ref="H8" si="3">+G8/G$4*100</f>
        <v>20.8</v>
      </c>
    </row>
    <row r="9" spans="1:8" x14ac:dyDescent="0.25">
      <c r="A9" t="s">
        <v>15</v>
      </c>
      <c r="C9" s="5">
        <f t="shared" si="1"/>
        <v>427000</v>
      </c>
      <c r="D9" s="6">
        <f t="shared" si="2"/>
        <v>12.2</v>
      </c>
      <c r="E9" s="7">
        <v>210000</v>
      </c>
      <c r="F9" s="6">
        <f t="shared" si="2"/>
        <v>10.5</v>
      </c>
      <c r="G9" s="7">
        <v>217000</v>
      </c>
      <c r="H9" s="6">
        <f t="shared" ref="H9" si="4">+G9/G$4*100</f>
        <v>14.466666666666667</v>
      </c>
    </row>
    <row r="10" spans="1:8" ht="17.25" x14ac:dyDescent="0.4">
      <c r="A10" t="s">
        <v>7</v>
      </c>
      <c r="C10" s="8">
        <f t="shared" si="1"/>
        <v>229000</v>
      </c>
      <c r="D10" s="4">
        <f t="shared" si="2"/>
        <v>6.5428571428571436</v>
      </c>
      <c r="E10" s="9">
        <v>115000</v>
      </c>
      <c r="F10" s="4">
        <f t="shared" si="2"/>
        <v>5.75</v>
      </c>
      <c r="G10" s="9">
        <v>114000</v>
      </c>
      <c r="H10" s="4">
        <f t="shared" ref="H10" si="5">+G10/G$4*100</f>
        <v>7.6</v>
      </c>
    </row>
    <row r="11" spans="1:8" ht="16.5" x14ac:dyDescent="0.35">
      <c r="A11" t="s">
        <v>8</v>
      </c>
      <c r="C11" s="9">
        <f>SUM(C8:C10)</f>
        <v>1268000</v>
      </c>
      <c r="D11" s="10">
        <f>SUM(D8:D10)</f>
        <v>36.228571428571428</v>
      </c>
      <c r="E11" s="9">
        <f>SUM(E8:E10)</f>
        <v>625000</v>
      </c>
      <c r="F11" s="10">
        <f>SUM(F8:F10)</f>
        <v>31.25</v>
      </c>
      <c r="G11" s="9">
        <f>SUM(G8:G10)</f>
        <v>643000</v>
      </c>
      <c r="H11" s="10">
        <f>SUM(H8:H10)</f>
        <v>42.866666666666667</v>
      </c>
    </row>
    <row r="12" spans="1:8" ht="16.5" x14ac:dyDescent="0.35">
      <c r="A12" t="s">
        <v>16</v>
      </c>
      <c r="C12" s="15">
        <f>+C6-C11</f>
        <v>511000</v>
      </c>
      <c r="D12" s="13">
        <f>+D6-D11</f>
        <v>14.600000000000001</v>
      </c>
      <c r="E12" s="14">
        <f>+E6-E11</f>
        <v>415000</v>
      </c>
      <c r="F12" s="13">
        <f>+F6-F11</f>
        <v>20.75</v>
      </c>
      <c r="G12" s="14">
        <f>+G6-G11</f>
        <v>96000</v>
      </c>
      <c r="H12" s="13">
        <f>+H6-H11</f>
        <v>6.4000000000000057</v>
      </c>
    </row>
    <row r="13" spans="1:8" ht="16.5" x14ac:dyDescent="0.35">
      <c r="A13" t="s">
        <v>9</v>
      </c>
      <c r="C13" s="16">
        <v>390000</v>
      </c>
      <c r="D13" s="13"/>
      <c r="E13" s="14"/>
      <c r="F13" s="13"/>
      <c r="G13" s="14"/>
      <c r="H13" s="13"/>
    </row>
    <row r="14" spans="1:8" ht="16.5" x14ac:dyDescent="0.35">
      <c r="A14" t="s">
        <v>10</v>
      </c>
      <c r="C14" s="14">
        <f>+C12-C13</f>
        <v>121000</v>
      </c>
      <c r="D14" s="13"/>
      <c r="E14" s="14"/>
      <c r="F14" s="13"/>
      <c r="G14" s="14"/>
      <c r="H14" s="13"/>
    </row>
    <row r="18" spans="1:10" x14ac:dyDescent="0.25">
      <c r="A18" s="20" t="s">
        <v>30</v>
      </c>
    </row>
    <row r="19" spans="1:10" x14ac:dyDescent="0.25">
      <c r="A19" s="1"/>
    </row>
    <row r="20" spans="1:10" x14ac:dyDescent="0.25">
      <c r="C20" s="2" t="s">
        <v>17</v>
      </c>
      <c r="E20" s="2"/>
      <c r="F20" s="2"/>
      <c r="G20" s="2"/>
      <c r="H20" s="2"/>
      <c r="I20" s="2"/>
    </row>
    <row r="21" spans="1:10" x14ac:dyDescent="0.25">
      <c r="C21" s="21" t="s">
        <v>12</v>
      </c>
      <c r="D21" s="3" t="s">
        <v>1</v>
      </c>
      <c r="E21" s="3" t="s">
        <v>18</v>
      </c>
      <c r="F21" s="3" t="s">
        <v>1</v>
      </c>
      <c r="G21" s="3" t="s">
        <v>19</v>
      </c>
      <c r="H21" s="3" t="s">
        <v>1</v>
      </c>
      <c r="I21" s="3" t="s">
        <v>20</v>
      </c>
      <c r="J21" s="3" t="s">
        <v>1</v>
      </c>
    </row>
    <row r="22" spans="1:10" x14ac:dyDescent="0.25">
      <c r="A22" t="s">
        <v>2</v>
      </c>
      <c r="C22" s="17">
        <f>+E22+G22+I22</f>
        <v>1500000</v>
      </c>
      <c r="D22" s="6">
        <f>+C22/C$22*100</f>
        <v>100</v>
      </c>
      <c r="E22" s="18">
        <v>500000</v>
      </c>
      <c r="F22" s="6">
        <f>+E22/E$22*100</f>
        <v>100</v>
      </c>
      <c r="G22" s="18">
        <v>700000</v>
      </c>
      <c r="H22" s="6">
        <f>+G22/G$22*100</f>
        <v>100</v>
      </c>
      <c r="I22" s="18">
        <v>300000</v>
      </c>
      <c r="J22" s="6">
        <f>+I22/I$22*100</f>
        <v>100</v>
      </c>
    </row>
    <row r="23" spans="1:10" ht="17.25" x14ac:dyDescent="0.4">
      <c r="A23" t="s">
        <v>21</v>
      </c>
      <c r="C23" s="8">
        <f>+E23+G23+I23</f>
        <v>761000</v>
      </c>
      <c r="D23" s="4">
        <f t="shared" ref="D23:F23" si="6">+C23/C$22*100</f>
        <v>50.733333333333327</v>
      </c>
      <c r="E23" s="9">
        <f>+E22*0.65</f>
        <v>325000</v>
      </c>
      <c r="F23" s="4">
        <f t="shared" si="6"/>
        <v>65</v>
      </c>
      <c r="G23" s="9">
        <f>+G22*0.4</f>
        <v>280000</v>
      </c>
      <c r="H23" s="4">
        <f t="shared" ref="H23" si="7">+G23/G$22*100</f>
        <v>40</v>
      </c>
      <c r="I23" s="9">
        <f>+I22*0.52</f>
        <v>156000</v>
      </c>
      <c r="J23" s="4">
        <f t="shared" ref="J23" si="8">+I23/I$22*100</f>
        <v>52</v>
      </c>
    </row>
    <row r="24" spans="1:10" ht="16.5" x14ac:dyDescent="0.35">
      <c r="A24" t="s">
        <v>4</v>
      </c>
      <c r="C24" s="9">
        <f>+C22-C23</f>
        <v>739000</v>
      </c>
      <c r="D24" s="10">
        <f>+D22-D23</f>
        <v>49.266666666666673</v>
      </c>
      <c r="E24" s="9">
        <f>+E22-E23</f>
        <v>175000</v>
      </c>
      <c r="F24" s="10">
        <f>+F22-F23</f>
        <v>35</v>
      </c>
      <c r="G24" s="9">
        <f>+G22-G23</f>
        <v>420000</v>
      </c>
      <c r="H24" s="10">
        <f>+H22-H23</f>
        <v>60</v>
      </c>
      <c r="I24" s="9">
        <f>+I22-I23</f>
        <v>144000</v>
      </c>
      <c r="J24" s="10">
        <f>+J22-J23</f>
        <v>48</v>
      </c>
    </row>
    <row r="25" spans="1:10" x14ac:dyDescent="0.25">
      <c r="A25" t="s">
        <v>5</v>
      </c>
      <c r="C25" s="11"/>
      <c r="D25" s="12"/>
      <c r="E25" s="11"/>
      <c r="F25" s="12"/>
      <c r="G25" s="11"/>
      <c r="H25" s="12"/>
      <c r="I25" s="11"/>
      <c r="J25" s="12"/>
    </row>
    <row r="26" spans="1:10" x14ac:dyDescent="0.25">
      <c r="A26" t="s">
        <v>6</v>
      </c>
      <c r="C26" s="11">
        <f>+E26+G26+I26</f>
        <v>312000</v>
      </c>
      <c r="D26" s="6">
        <f t="shared" ref="D26:D28" si="9">+C26/C$22*100</f>
        <v>20.8</v>
      </c>
      <c r="E26" s="7">
        <v>80000</v>
      </c>
      <c r="F26" s="6">
        <f t="shared" ref="F26:H28" si="10">+E26/E$22*100</f>
        <v>16</v>
      </c>
      <c r="G26" s="7">
        <v>112000</v>
      </c>
      <c r="H26" s="6">
        <f t="shared" si="10"/>
        <v>16</v>
      </c>
      <c r="I26" s="7">
        <v>120000</v>
      </c>
      <c r="J26" s="6">
        <f t="shared" ref="J26" si="11">+I26/I$22*100</f>
        <v>40</v>
      </c>
    </row>
    <row r="27" spans="1:10" x14ac:dyDescent="0.25">
      <c r="A27" t="s">
        <v>22</v>
      </c>
      <c r="C27" s="11">
        <f t="shared" ref="C27" si="12">+E27+G27+I27</f>
        <v>107000</v>
      </c>
      <c r="D27" s="6">
        <f t="shared" si="9"/>
        <v>7.1333333333333329</v>
      </c>
      <c r="E27" s="7">
        <v>30000</v>
      </c>
      <c r="F27" s="6">
        <f t="shared" si="10"/>
        <v>6</v>
      </c>
      <c r="G27" s="7">
        <v>35000</v>
      </c>
      <c r="H27" s="6">
        <f t="shared" si="10"/>
        <v>5</v>
      </c>
      <c r="I27" s="7">
        <v>42000</v>
      </c>
      <c r="J27" s="6">
        <f t="shared" ref="J27" si="13">+I27/I$22*100</f>
        <v>14.000000000000002</v>
      </c>
    </row>
    <row r="28" spans="1:10" ht="17.25" x14ac:dyDescent="0.4">
      <c r="A28" t="s">
        <v>7</v>
      </c>
      <c r="C28" s="8">
        <f>+E28+G28+I28</f>
        <v>114000</v>
      </c>
      <c r="D28" s="4">
        <f t="shared" si="9"/>
        <v>7.6</v>
      </c>
      <c r="E28" s="9">
        <v>25000</v>
      </c>
      <c r="F28" s="4">
        <f t="shared" si="10"/>
        <v>5</v>
      </c>
      <c r="G28" s="9">
        <v>56000</v>
      </c>
      <c r="H28" s="4">
        <f t="shared" si="10"/>
        <v>8</v>
      </c>
      <c r="I28" s="9">
        <v>33000</v>
      </c>
      <c r="J28" s="4">
        <f t="shared" ref="J28" si="14">+I28/I$22*100</f>
        <v>11</v>
      </c>
    </row>
    <row r="29" spans="1:10" ht="16.5" x14ac:dyDescent="0.35">
      <c r="A29" t="s">
        <v>8</v>
      </c>
      <c r="C29" s="9">
        <f>SUM(C26:C28)</f>
        <v>533000</v>
      </c>
      <c r="D29" s="10">
        <f>SUM(D26:D28)</f>
        <v>35.533333333333331</v>
      </c>
      <c r="E29" s="9">
        <f>SUM(E26:E28)</f>
        <v>135000</v>
      </c>
      <c r="F29" s="10">
        <f>SUM(F26:F28)</f>
        <v>27</v>
      </c>
      <c r="G29" s="9">
        <f>SUM(G26:G28)</f>
        <v>203000</v>
      </c>
      <c r="H29" s="10">
        <f>SUM(H26:H28)</f>
        <v>29</v>
      </c>
      <c r="I29" s="9">
        <f>SUM(I26:I28)</f>
        <v>195000</v>
      </c>
      <c r="J29" s="10">
        <f>SUM(J26:J28)</f>
        <v>65</v>
      </c>
    </row>
    <row r="30" spans="1:10" ht="16.5" x14ac:dyDescent="0.35">
      <c r="A30" t="s">
        <v>23</v>
      </c>
      <c r="C30" s="15">
        <f>+C24-C29</f>
        <v>206000</v>
      </c>
      <c r="D30" s="19">
        <f>+D24-D29</f>
        <v>13.733333333333341</v>
      </c>
      <c r="E30" s="14">
        <f>+E24-E29</f>
        <v>40000</v>
      </c>
      <c r="F30" s="13">
        <f>+F24-F29</f>
        <v>8</v>
      </c>
      <c r="G30" s="14">
        <f>+G24-G29</f>
        <v>217000</v>
      </c>
      <c r="H30" s="13">
        <f>+H24-H29</f>
        <v>31</v>
      </c>
      <c r="I30" s="14">
        <f>+I24-I29</f>
        <v>-51000</v>
      </c>
      <c r="J30" s="13">
        <f>+J24-J29</f>
        <v>-17</v>
      </c>
    </row>
    <row r="31" spans="1:10" ht="17.25" x14ac:dyDescent="0.4">
      <c r="A31" t="s">
        <v>9</v>
      </c>
      <c r="C31" s="16">
        <f>+G11-C29</f>
        <v>110000</v>
      </c>
      <c r="D31" s="4">
        <f t="shared" ref="D31:D32" si="15">+C31/C$22*100</f>
        <v>7.333333333333333</v>
      </c>
      <c r="E31" s="14"/>
      <c r="F31" s="13"/>
      <c r="G31" s="14"/>
      <c r="H31" s="13"/>
      <c r="I31" s="14"/>
      <c r="J31" s="13"/>
    </row>
    <row r="32" spans="1:10" ht="17.25" x14ac:dyDescent="0.4">
      <c r="A32" t="s">
        <v>10</v>
      </c>
      <c r="C32" s="14">
        <f>+C30-C31</f>
        <v>96000</v>
      </c>
      <c r="D32" s="22">
        <f t="shared" si="15"/>
        <v>6.4</v>
      </c>
      <c r="E32" s="14"/>
      <c r="F32" s="13"/>
      <c r="G32" s="14"/>
      <c r="H32" s="13"/>
      <c r="I32" s="14"/>
      <c r="J32" s="13"/>
    </row>
    <row r="34" spans="1:10" x14ac:dyDescent="0.25">
      <c r="A34" s="20" t="s">
        <v>31</v>
      </c>
    </row>
    <row r="35" spans="1:10" x14ac:dyDescent="0.25">
      <c r="C35" s="2" t="s">
        <v>17</v>
      </c>
      <c r="E35" s="2"/>
      <c r="F35" s="2"/>
      <c r="G35" s="2"/>
      <c r="H35" s="2"/>
      <c r="I35" s="2"/>
    </row>
    <row r="36" spans="1:10" x14ac:dyDescent="0.25">
      <c r="C36" s="21" t="s">
        <v>28</v>
      </c>
      <c r="D36" s="3" t="s">
        <v>1</v>
      </c>
      <c r="E36" s="3" t="s">
        <v>24</v>
      </c>
      <c r="F36" s="3" t="s">
        <v>1</v>
      </c>
      <c r="G36" s="3" t="s">
        <v>25</v>
      </c>
      <c r="H36" s="3" t="s">
        <v>1</v>
      </c>
      <c r="I36" s="3"/>
      <c r="J36" s="3"/>
    </row>
    <row r="37" spans="1:10" x14ac:dyDescent="0.25">
      <c r="A37" t="s">
        <v>2</v>
      </c>
      <c r="C37" s="17">
        <f>+E37+G37+I37</f>
        <v>300000</v>
      </c>
      <c r="D37" s="6">
        <f>+C37/C$37*100</f>
        <v>100</v>
      </c>
      <c r="E37" s="18">
        <v>200000</v>
      </c>
      <c r="F37" s="6">
        <f>+E37/E$37*100</f>
        <v>100</v>
      </c>
      <c r="G37" s="18">
        <v>100000</v>
      </c>
      <c r="H37" s="6">
        <f>+G37/G$37*100</f>
        <v>100</v>
      </c>
      <c r="I37" s="18"/>
      <c r="J37" s="6"/>
    </row>
    <row r="38" spans="1:10" ht="17.25" x14ac:dyDescent="0.4">
      <c r="A38" t="s">
        <v>21</v>
      </c>
      <c r="C38" s="8">
        <f>+E38+G38+I38</f>
        <v>156000</v>
      </c>
      <c r="D38" s="4">
        <f>+C38/C$37*100</f>
        <v>52</v>
      </c>
      <c r="E38" s="9">
        <f>+E37*0.43</f>
        <v>86000</v>
      </c>
      <c r="F38" s="4">
        <f>+E38/E$37*100</f>
        <v>43</v>
      </c>
      <c r="G38" s="9">
        <f>+G37*0.7</f>
        <v>70000</v>
      </c>
      <c r="H38" s="4">
        <f>+G38/G$37*100</f>
        <v>70</v>
      </c>
      <c r="I38" s="9"/>
      <c r="J38" s="4"/>
    </row>
    <row r="39" spans="1:10" ht="16.5" x14ac:dyDescent="0.35">
      <c r="A39" t="s">
        <v>4</v>
      </c>
      <c r="C39" s="7">
        <f>+C37-C38</f>
        <v>144000</v>
      </c>
      <c r="D39" s="19">
        <f>+D37-D38</f>
        <v>48</v>
      </c>
      <c r="E39" s="7">
        <f>+E37-E38</f>
        <v>114000</v>
      </c>
      <c r="F39" s="19">
        <f>+F37-F38</f>
        <v>57</v>
      </c>
      <c r="G39" s="7">
        <f>+G37-G38</f>
        <v>30000</v>
      </c>
      <c r="H39" s="19">
        <f>+H37-H38</f>
        <v>30</v>
      </c>
      <c r="I39" s="9"/>
      <c r="J39" s="10"/>
    </row>
    <row r="40" spans="1:10" ht="17.25" x14ac:dyDescent="0.4">
      <c r="A40" t="s">
        <v>26</v>
      </c>
      <c r="C40" s="8">
        <f>+E40+G40+I40</f>
        <v>120000</v>
      </c>
      <c r="D40" s="4">
        <f>+C40/C$37*100</f>
        <v>40</v>
      </c>
      <c r="E40" s="8">
        <v>40000</v>
      </c>
      <c r="F40" s="4">
        <f>+E40/E$37*100</f>
        <v>20</v>
      </c>
      <c r="G40" s="8">
        <v>80000</v>
      </c>
      <c r="H40" s="4">
        <f>+G40/G$37*100</f>
        <v>80</v>
      </c>
      <c r="I40" s="11"/>
      <c r="J40" s="12"/>
    </row>
    <row r="41" spans="1:10" ht="17.25" x14ac:dyDescent="0.4">
      <c r="A41" t="s">
        <v>27</v>
      </c>
      <c r="C41" s="8">
        <f>+C39-C40</f>
        <v>24000</v>
      </c>
      <c r="D41" s="4">
        <f>+C41/C$37*100</f>
        <v>8</v>
      </c>
      <c r="E41" s="23">
        <f>+E39-E40</f>
        <v>74000</v>
      </c>
      <c r="F41" s="22">
        <f t="shared" ref="F41:H41" si="16">+E41/E$22*100</f>
        <v>14.799999999999999</v>
      </c>
      <c r="G41" s="23">
        <f>+G39-G40</f>
        <v>-50000</v>
      </c>
      <c r="H41" s="22">
        <f t="shared" si="16"/>
        <v>-7.1428571428571423</v>
      </c>
      <c r="I41" s="7"/>
      <c r="J41" s="6"/>
    </row>
    <row r="42" spans="1:10" ht="17.25" x14ac:dyDescent="0.4">
      <c r="A42" t="s">
        <v>9</v>
      </c>
      <c r="C42" s="16"/>
      <c r="D42" s="4"/>
      <c r="E42" s="14"/>
      <c r="F42" s="13"/>
      <c r="G42" s="14"/>
      <c r="H42" s="13"/>
      <c r="I42" s="14"/>
      <c r="J42" s="13"/>
    </row>
    <row r="43" spans="1:10" ht="16.5" x14ac:dyDescent="0.35">
      <c r="A43" t="s">
        <v>22</v>
      </c>
      <c r="C43" s="15">
        <f>+I27</f>
        <v>42000</v>
      </c>
      <c r="D43" s="6">
        <f t="shared" ref="D43:D46" si="17">+C43/C$37*100</f>
        <v>14.000000000000002</v>
      </c>
      <c r="E43" s="14"/>
      <c r="F43" s="13"/>
      <c r="G43" s="14"/>
      <c r="H43" s="13"/>
      <c r="I43" s="14"/>
      <c r="J43" s="13"/>
    </row>
    <row r="44" spans="1:10" ht="17.25" x14ac:dyDescent="0.4">
      <c r="A44" t="s">
        <v>7</v>
      </c>
      <c r="C44" s="16">
        <f>+I28</f>
        <v>33000</v>
      </c>
      <c r="D44" s="4">
        <f t="shared" si="17"/>
        <v>11</v>
      </c>
      <c r="E44" s="14"/>
      <c r="F44" s="13"/>
      <c r="G44" s="14"/>
      <c r="H44" s="13"/>
      <c r="I44" s="14"/>
      <c r="J44" s="13"/>
    </row>
    <row r="45" spans="1:10" ht="17.25" x14ac:dyDescent="0.4">
      <c r="A45" t="s">
        <v>32</v>
      </c>
      <c r="C45" s="16">
        <f>SUM(C43:C44)</f>
        <v>75000</v>
      </c>
      <c r="D45" s="4">
        <f t="shared" si="17"/>
        <v>25</v>
      </c>
      <c r="E45" s="14"/>
      <c r="F45" s="13"/>
      <c r="G45" s="14"/>
      <c r="H45" s="13"/>
      <c r="I45" s="14"/>
      <c r="J45" s="13"/>
    </row>
    <row r="46" spans="1:10" ht="17.25" x14ac:dyDescent="0.4">
      <c r="A46" t="s">
        <v>33</v>
      </c>
      <c r="C46" s="24">
        <f>+C41-C45</f>
        <v>-51000</v>
      </c>
      <c r="D46" s="22">
        <f t="shared" si="17"/>
        <v>-17</v>
      </c>
      <c r="E46" s="14"/>
      <c r="F46" s="13"/>
      <c r="G46" s="14"/>
      <c r="H46" s="13"/>
      <c r="I46" s="14"/>
      <c r="J46" s="13"/>
    </row>
    <row r="47" spans="1:10" ht="17.25" x14ac:dyDescent="0.4">
      <c r="C47" s="14"/>
      <c r="D47" s="22"/>
      <c r="E47" s="14"/>
      <c r="F47" s="13"/>
      <c r="G47" s="14"/>
      <c r="H47" s="13"/>
      <c r="I47" s="14"/>
      <c r="J47" s="13"/>
    </row>
    <row r="49" spans="1:8" x14ac:dyDescent="0.25">
      <c r="A49" s="20" t="s">
        <v>34</v>
      </c>
    </row>
    <row r="50" spans="1:8" x14ac:dyDescent="0.25">
      <c r="C50" s="3" t="s">
        <v>18</v>
      </c>
      <c r="D50" s="3" t="s">
        <v>19</v>
      </c>
      <c r="F50" s="3"/>
      <c r="G50" s="3"/>
      <c r="H50" s="3"/>
    </row>
    <row r="51" spans="1:8" x14ac:dyDescent="0.25">
      <c r="A51" t="s">
        <v>35</v>
      </c>
      <c r="C51" s="26">
        <v>200000</v>
      </c>
      <c r="D51" s="26">
        <v>145000</v>
      </c>
    </row>
    <row r="52" spans="1:8" x14ac:dyDescent="0.25">
      <c r="A52" t="s">
        <v>36</v>
      </c>
      <c r="C52" s="27">
        <f>+F24/100</f>
        <v>0.35</v>
      </c>
      <c r="D52" s="27">
        <f>+H24/100</f>
        <v>0.6</v>
      </c>
    </row>
    <row r="53" spans="1:8" x14ac:dyDescent="0.25">
      <c r="A53" t="s">
        <v>37</v>
      </c>
      <c r="C53" s="28">
        <f>+C51*C52</f>
        <v>70000</v>
      </c>
      <c r="D53" s="28">
        <f>+D51*D52</f>
        <v>87000</v>
      </c>
    </row>
    <row r="54" spans="1:8" ht="17.25" x14ac:dyDescent="0.4">
      <c r="A54" t="s">
        <v>38</v>
      </c>
      <c r="C54" s="29">
        <v>30000</v>
      </c>
      <c r="D54" s="29">
        <v>30000</v>
      </c>
    </row>
    <row r="55" spans="1:8" ht="17.25" x14ac:dyDescent="0.4">
      <c r="A55" t="s">
        <v>39</v>
      </c>
      <c r="C55" s="30">
        <f>+C53-C54</f>
        <v>40000</v>
      </c>
      <c r="D55" s="30">
        <f>+D53-D54</f>
        <v>57000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workbookViewId="0"/>
  </sheetViews>
  <sheetFormatPr defaultRowHeight="15" x14ac:dyDescent="0.25"/>
  <cols>
    <col min="1" max="1" width="32.85546875" bestFit="1" customWidth="1"/>
    <col min="3" max="3" width="11.85546875" customWidth="1"/>
  </cols>
  <sheetData>
    <row r="1" spans="1:5" x14ac:dyDescent="0.25">
      <c r="A1" s="20" t="s">
        <v>40</v>
      </c>
    </row>
    <row r="2" spans="1:5" x14ac:dyDescent="0.25">
      <c r="A2" s="20" t="s">
        <v>30</v>
      </c>
    </row>
    <row r="3" spans="1:5" x14ac:dyDescent="0.25">
      <c r="A3" s="20" t="s">
        <v>41</v>
      </c>
    </row>
    <row r="5" spans="1:5" x14ac:dyDescent="0.25">
      <c r="A5" s="31" t="s">
        <v>42</v>
      </c>
      <c r="C5" s="35">
        <v>1</v>
      </c>
    </row>
    <row r="6" spans="1:5" x14ac:dyDescent="0.25">
      <c r="A6" s="31" t="s">
        <v>43</v>
      </c>
      <c r="C6" s="27">
        <v>1</v>
      </c>
    </row>
    <row r="7" spans="1:5" x14ac:dyDescent="0.25">
      <c r="A7" s="31" t="s">
        <v>44</v>
      </c>
      <c r="C7" s="32">
        <f>+C5-C6</f>
        <v>0</v>
      </c>
    </row>
    <row r="8" spans="1:5" x14ac:dyDescent="0.25">
      <c r="A8" s="31"/>
      <c r="C8" s="20"/>
    </row>
    <row r="9" spans="1:5" x14ac:dyDescent="0.25">
      <c r="A9" t="s">
        <v>45</v>
      </c>
      <c r="C9" s="25">
        <v>12.5</v>
      </c>
    </row>
    <row r="10" spans="1:5" ht="17.25" x14ac:dyDescent="0.4">
      <c r="A10" t="s">
        <v>13</v>
      </c>
      <c r="C10" s="4">
        <v>8.25</v>
      </c>
    </row>
    <row r="11" spans="1:5" ht="17.25" x14ac:dyDescent="0.4">
      <c r="A11" t="s">
        <v>46</v>
      </c>
      <c r="C11" s="33">
        <f>+C9-C10</f>
        <v>4.25</v>
      </c>
    </row>
    <row r="12" spans="1:5" x14ac:dyDescent="0.25">
      <c r="C12" s="12"/>
      <c r="E12" s="12"/>
    </row>
    <row r="13" spans="1:5" x14ac:dyDescent="0.25">
      <c r="A13" t="s">
        <v>52</v>
      </c>
      <c r="C13" s="12"/>
      <c r="E13" s="12"/>
    </row>
    <row r="14" spans="1:5" x14ac:dyDescent="0.25">
      <c r="C14" s="12"/>
      <c r="E14" s="12"/>
    </row>
    <row r="15" spans="1:5" x14ac:dyDescent="0.25">
      <c r="A15" t="s">
        <v>53</v>
      </c>
      <c r="C15" s="12"/>
      <c r="E15" s="12"/>
    </row>
    <row r="16" spans="1:5" x14ac:dyDescent="0.25">
      <c r="A16" t="s">
        <v>56</v>
      </c>
      <c r="C16" s="25">
        <f>+C10</f>
        <v>8.25</v>
      </c>
      <c r="E16" s="12"/>
    </row>
    <row r="17" spans="1:5" ht="17.25" x14ac:dyDescent="0.4">
      <c r="A17" t="s">
        <v>57</v>
      </c>
      <c r="C17" s="4">
        <f>+C11</f>
        <v>4.25</v>
      </c>
      <c r="E17" s="12"/>
    </row>
    <row r="18" spans="1:5" ht="17.25" x14ac:dyDescent="0.4">
      <c r="A18" t="s">
        <v>53</v>
      </c>
      <c r="C18" s="33">
        <f>SUM(C16:C17)</f>
        <v>12.5</v>
      </c>
      <c r="E18" s="12"/>
    </row>
    <row r="19" spans="1:5" x14ac:dyDescent="0.25">
      <c r="C19" s="12"/>
      <c r="E19" s="12"/>
    </row>
    <row r="20" spans="1:5" x14ac:dyDescent="0.25">
      <c r="C20" s="12"/>
      <c r="E20" s="12"/>
    </row>
    <row r="21" spans="1:5" x14ac:dyDescent="0.25">
      <c r="A21" t="s">
        <v>54</v>
      </c>
      <c r="C21" s="12"/>
      <c r="E21" s="12"/>
    </row>
    <row r="22" spans="1:5" x14ac:dyDescent="0.25">
      <c r="C22" s="12"/>
      <c r="E22" s="12"/>
    </row>
    <row r="23" spans="1:5" x14ac:dyDescent="0.25">
      <c r="A23" s="20" t="s">
        <v>31</v>
      </c>
      <c r="C23" s="12"/>
      <c r="E23" s="12"/>
    </row>
    <row r="24" spans="1:5" x14ac:dyDescent="0.25">
      <c r="C24" s="12"/>
      <c r="E24" s="12"/>
    </row>
    <row r="25" spans="1:5" x14ac:dyDescent="0.25">
      <c r="A25" s="20" t="s">
        <v>70</v>
      </c>
      <c r="C25" s="20"/>
      <c r="E25" s="37"/>
    </row>
    <row r="26" spans="1:5" x14ac:dyDescent="0.25">
      <c r="A26" s="20" t="s">
        <v>48</v>
      </c>
      <c r="C26" s="20"/>
      <c r="E26" s="37"/>
    </row>
    <row r="27" spans="1:5" x14ac:dyDescent="0.25">
      <c r="E27" s="12"/>
    </row>
    <row r="28" spans="1:5" x14ac:dyDescent="0.25">
      <c r="A28" s="31" t="s">
        <v>42</v>
      </c>
      <c r="C28" s="35">
        <v>1</v>
      </c>
      <c r="E28" s="12"/>
    </row>
    <row r="29" spans="1:5" x14ac:dyDescent="0.25">
      <c r="A29" s="31" t="s">
        <v>43</v>
      </c>
      <c r="C29" s="27">
        <v>0.6</v>
      </c>
      <c r="E29" s="12"/>
    </row>
    <row r="30" spans="1:5" x14ac:dyDescent="0.25">
      <c r="A30" s="31" t="s">
        <v>44</v>
      </c>
      <c r="C30" s="35">
        <f>+C28-C29</f>
        <v>0.4</v>
      </c>
      <c r="E30" s="12"/>
    </row>
    <row r="31" spans="1:5" x14ac:dyDescent="0.25">
      <c r="A31" s="31"/>
      <c r="C31" s="20"/>
      <c r="E31" s="12"/>
    </row>
    <row r="32" spans="1:5" ht="17.25" x14ac:dyDescent="0.4">
      <c r="A32" t="s">
        <v>45</v>
      </c>
      <c r="C32" s="36">
        <v>70</v>
      </c>
      <c r="E32" s="12"/>
    </row>
    <row r="33" spans="1:5" x14ac:dyDescent="0.25">
      <c r="A33" t="s">
        <v>49</v>
      </c>
      <c r="C33" s="12">
        <f>+C10</f>
        <v>8.25</v>
      </c>
      <c r="E33" s="12"/>
    </row>
    <row r="34" spans="1:5" x14ac:dyDescent="0.25">
      <c r="A34" t="s">
        <v>50</v>
      </c>
      <c r="C34" s="12">
        <v>30</v>
      </c>
      <c r="E34" s="12"/>
    </row>
    <row r="35" spans="1:5" ht="17.25" x14ac:dyDescent="0.4">
      <c r="A35" t="s">
        <v>51</v>
      </c>
      <c r="C35" s="4">
        <v>20.75</v>
      </c>
      <c r="E35" s="12"/>
    </row>
    <row r="36" spans="1:5" ht="17.25" x14ac:dyDescent="0.4">
      <c r="A36" t="s">
        <v>3</v>
      </c>
      <c r="C36" s="4">
        <f>SUM(C33:C35)</f>
        <v>59</v>
      </c>
      <c r="E36" s="12"/>
    </row>
    <row r="37" spans="1:5" ht="17.25" x14ac:dyDescent="0.4">
      <c r="A37" t="s">
        <v>46</v>
      </c>
      <c r="C37" s="33">
        <f>+C32-C36</f>
        <v>11</v>
      </c>
      <c r="E37" s="12"/>
    </row>
    <row r="38" spans="1:5" x14ac:dyDescent="0.25">
      <c r="C38" s="12"/>
      <c r="E38" s="12"/>
    </row>
    <row r="39" spans="1:5" x14ac:dyDescent="0.25">
      <c r="C39" s="12"/>
      <c r="E39" s="12"/>
    </row>
    <row r="40" spans="1:5" x14ac:dyDescent="0.25">
      <c r="C40" s="12"/>
      <c r="E40" s="12"/>
    </row>
    <row r="41" spans="1:5" x14ac:dyDescent="0.25">
      <c r="A41" s="20" t="s">
        <v>58</v>
      </c>
      <c r="C41" s="12"/>
      <c r="E41" s="12"/>
    </row>
    <row r="42" spans="1:5" x14ac:dyDescent="0.25">
      <c r="C42" s="12"/>
      <c r="E42" s="12"/>
    </row>
    <row r="43" spans="1:5" x14ac:dyDescent="0.25">
      <c r="A43" t="s">
        <v>61</v>
      </c>
      <c r="C43" s="34">
        <f>+C37</f>
        <v>11</v>
      </c>
      <c r="E43" s="12"/>
    </row>
    <row r="44" spans="1:5" x14ac:dyDescent="0.25">
      <c r="E44" s="12"/>
    </row>
    <row r="45" spans="1:5" x14ac:dyDescent="0.25">
      <c r="A45" t="s">
        <v>59</v>
      </c>
      <c r="E45" s="12"/>
    </row>
    <row r="46" spans="1:5" ht="17.25" x14ac:dyDescent="0.4">
      <c r="A46" t="s">
        <v>55</v>
      </c>
      <c r="C46" s="38">
        <f>+C11</f>
        <v>4.25</v>
      </c>
      <c r="E46" s="12"/>
    </row>
    <row r="47" spans="1:5" ht="17.25" x14ac:dyDescent="0.4">
      <c r="A47" t="s">
        <v>60</v>
      </c>
      <c r="C47" s="33">
        <f>+C43-C46</f>
        <v>6.75</v>
      </c>
      <c r="E47" s="12"/>
    </row>
    <row r="48" spans="1:5" x14ac:dyDescent="0.25">
      <c r="C48" s="12"/>
      <c r="E48" s="12"/>
    </row>
    <row r="49" spans="1:5" x14ac:dyDescent="0.25">
      <c r="A49" t="s">
        <v>64</v>
      </c>
      <c r="C49" s="12"/>
      <c r="E49" s="12"/>
    </row>
    <row r="50" spans="1:5" x14ac:dyDescent="0.25">
      <c r="A50" t="s">
        <v>63</v>
      </c>
      <c r="C50" s="12"/>
      <c r="E50" s="12"/>
    </row>
    <row r="51" spans="1:5" x14ac:dyDescent="0.25">
      <c r="A51" t="s">
        <v>62</v>
      </c>
      <c r="C51" s="12"/>
      <c r="E51" s="12"/>
    </row>
    <row r="52" spans="1:5" x14ac:dyDescent="0.25">
      <c r="C52" s="12"/>
      <c r="E52" s="12"/>
    </row>
    <row r="53" spans="1:5" x14ac:dyDescent="0.25">
      <c r="C53" s="12"/>
      <c r="E53" s="12"/>
    </row>
    <row r="54" spans="1:5" x14ac:dyDescent="0.25">
      <c r="A54" s="20" t="s">
        <v>34</v>
      </c>
      <c r="C54" s="12"/>
      <c r="E54" s="12"/>
    </row>
    <row r="55" spans="1:5" x14ac:dyDescent="0.25">
      <c r="C55" s="12"/>
      <c r="E55" s="12"/>
    </row>
    <row r="56" spans="1:5" x14ac:dyDescent="0.25">
      <c r="A56" t="s">
        <v>65</v>
      </c>
      <c r="C56" s="12"/>
      <c r="E56" s="12"/>
    </row>
    <row r="57" spans="1:5" x14ac:dyDescent="0.25">
      <c r="A57" t="s">
        <v>66</v>
      </c>
      <c r="C57" s="12"/>
      <c r="E57" s="12"/>
    </row>
    <row r="58" spans="1:5" x14ac:dyDescent="0.25">
      <c r="C58" s="12"/>
      <c r="E58" s="12"/>
    </row>
    <row r="59" spans="1:5" ht="17.25" x14ac:dyDescent="0.4">
      <c r="A59" t="s">
        <v>45</v>
      </c>
      <c r="C59" s="36">
        <v>70</v>
      </c>
      <c r="E59" s="12"/>
    </row>
    <row r="60" spans="1:5" x14ac:dyDescent="0.25">
      <c r="A60" t="s">
        <v>49</v>
      </c>
      <c r="C60" s="12">
        <v>12.5</v>
      </c>
      <c r="E60" s="12"/>
    </row>
    <row r="61" spans="1:5" x14ac:dyDescent="0.25">
      <c r="A61" t="s">
        <v>50</v>
      </c>
      <c r="C61" s="12">
        <v>30</v>
      </c>
      <c r="E61" s="12"/>
    </row>
    <row r="62" spans="1:5" ht="17.25" x14ac:dyDescent="0.4">
      <c r="A62" t="s">
        <v>51</v>
      </c>
      <c r="C62" s="4">
        <v>20.75</v>
      </c>
      <c r="E62" s="12"/>
    </row>
    <row r="63" spans="1:5" ht="17.25" x14ac:dyDescent="0.4">
      <c r="A63" t="s">
        <v>3</v>
      </c>
      <c r="C63" s="4">
        <f>SUM(C60:C62)</f>
        <v>63.25</v>
      </c>
      <c r="E63" s="12"/>
    </row>
    <row r="64" spans="1:5" ht="17.25" x14ac:dyDescent="0.4">
      <c r="A64" t="s">
        <v>46</v>
      </c>
      <c r="C64" s="33">
        <f>+C59-C63</f>
        <v>6.75</v>
      </c>
      <c r="E64" s="12"/>
    </row>
    <row r="65" spans="1:5" x14ac:dyDescent="0.25">
      <c r="C65" s="12"/>
      <c r="E65" s="12"/>
    </row>
    <row r="66" spans="1:5" x14ac:dyDescent="0.25">
      <c r="A66" s="41" t="s">
        <v>72</v>
      </c>
      <c r="C66" s="12"/>
      <c r="E66" s="12"/>
    </row>
    <row r="67" spans="1:5" x14ac:dyDescent="0.25">
      <c r="A67" t="s">
        <v>71</v>
      </c>
      <c r="C67" s="12"/>
      <c r="E67" s="12"/>
    </row>
    <row r="68" spans="1:5" x14ac:dyDescent="0.25">
      <c r="C68" s="12"/>
      <c r="E68" s="12"/>
    </row>
    <row r="69" spans="1:5" x14ac:dyDescent="0.25">
      <c r="A69" s="20" t="s">
        <v>47</v>
      </c>
      <c r="C69" s="12"/>
      <c r="E69" s="12"/>
    </row>
    <row r="70" spans="1:5" x14ac:dyDescent="0.25">
      <c r="C70" s="12"/>
      <c r="E70" s="12"/>
    </row>
    <row r="71" spans="1:5" x14ac:dyDescent="0.25">
      <c r="C71" s="12"/>
      <c r="E71" s="12"/>
    </row>
    <row r="72" spans="1:5" x14ac:dyDescent="0.25">
      <c r="A72" s="39" t="s">
        <v>67</v>
      </c>
      <c r="C72" s="12"/>
      <c r="E72" s="12"/>
    </row>
    <row r="73" spans="1:5" x14ac:dyDescent="0.25">
      <c r="A73" s="40" t="s">
        <v>68</v>
      </c>
      <c r="C73" s="12"/>
      <c r="E73" s="12"/>
    </row>
    <row r="74" spans="1:5" x14ac:dyDescent="0.25">
      <c r="A74" t="s">
        <v>69</v>
      </c>
      <c r="C74" s="12"/>
      <c r="E74" s="12"/>
    </row>
    <row r="75" spans="1:5" x14ac:dyDescent="0.25">
      <c r="C75" s="12"/>
      <c r="E75" s="12"/>
    </row>
    <row r="76" spans="1:5" x14ac:dyDescent="0.25">
      <c r="C76" s="12"/>
      <c r="E76" s="12"/>
    </row>
    <row r="77" spans="1:5" x14ac:dyDescent="0.25">
      <c r="C77" s="12"/>
      <c r="E77" s="12"/>
    </row>
    <row r="78" spans="1:5" x14ac:dyDescent="0.25">
      <c r="C78" s="12"/>
      <c r="E78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Problem 11-22</vt:lpstr>
      <vt:lpstr>Case 11-38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2012-11-26T18:47:25Z</dcterms:created>
  <dcterms:modified xsi:type="dcterms:W3CDTF">2012-11-26T20:52:24Z</dcterms:modified>
</cp:coreProperties>
</file>