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day Jain\Documents\"/>
    </mc:Choice>
  </mc:AlternateContent>
  <bookViews>
    <workbookView xWindow="0" yWindow="0" windowWidth="215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30" i="1"/>
  <c r="D29" i="1"/>
  <c r="D26" i="1"/>
  <c r="D32" i="1" l="1"/>
  <c r="G19" i="1" l="1"/>
  <c r="H19" i="1" s="1"/>
  <c r="I19" i="1" s="1"/>
  <c r="J19" i="1" s="1"/>
  <c r="K19" i="1" s="1"/>
  <c r="H11" i="1"/>
  <c r="H16" i="1" s="1"/>
  <c r="G18" i="1"/>
  <c r="H18" i="1" s="1"/>
  <c r="I18" i="1" s="1"/>
  <c r="J18" i="1" s="1"/>
  <c r="K18" i="1" s="1"/>
  <c r="G12" i="1"/>
  <c r="H12" i="1" s="1"/>
  <c r="I12" i="1" s="1"/>
  <c r="J12" i="1" s="1"/>
  <c r="K12" i="1" s="1"/>
  <c r="G11" i="1"/>
  <c r="G16" i="1" s="1"/>
  <c r="G10" i="1"/>
  <c r="H10" i="1" s="1"/>
  <c r="I10" i="1" s="1"/>
  <c r="H9" i="1"/>
  <c r="I9" i="1" s="1"/>
  <c r="J9" i="1" s="1"/>
  <c r="K9" i="1" s="1"/>
  <c r="G9" i="1"/>
  <c r="G8" i="1"/>
  <c r="H8" i="1" s="1"/>
  <c r="I8" i="1" s="1"/>
  <c r="J8" i="1" s="1"/>
  <c r="K8" i="1" s="1"/>
  <c r="G6" i="1"/>
  <c r="H6" i="1" s="1"/>
  <c r="I6" i="1" s="1"/>
  <c r="J6" i="1" s="1"/>
  <c r="K6" i="1" s="1"/>
  <c r="H5" i="1"/>
  <c r="I5" i="1" s="1"/>
  <c r="J5" i="1" s="1"/>
  <c r="K5" i="1" s="1"/>
  <c r="G5" i="1"/>
  <c r="G3" i="1"/>
  <c r="H3" i="1" s="1"/>
  <c r="I3" i="1" s="1"/>
  <c r="J3" i="1" s="1"/>
  <c r="K3" i="1" s="1"/>
  <c r="G2" i="1"/>
  <c r="H2" i="1" s="1"/>
  <c r="I2" i="1" s="1"/>
  <c r="J2" i="1" s="1"/>
  <c r="K2" i="1" s="1"/>
  <c r="F17" i="1"/>
  <c r="F16" i="1"/>
  <c r="E17" i="1"/>
  <c r="E16" i="1"/>
  <c r="D17" i="1"/>
  <c r="D16" i="1"/>
  <c r="G17" i="1" l="1"/>
  <c r="J10" i="1"/>
  <c r="I17" i="1"/>
  <c r="H17" i="1"/>
  <c r="I11" i="1"/>
  <c r="K4" i="1"/>
  <c r="J4" i="1"/>
  <c r="I4" i="1"/>
  <c r="H4" i="1"/>
  <c r="H13" i="1" s="1"/>
  <c r="G4" i="1"/>
  <c r="G13" i="1" s="1"/>
  <c r="F4" i="1"/>
  <c r="E4" i="1"/>
  <c r="E13" i="1" s="1"/>
  <c r="E15" i="1" s="1"/>
  <c r="E20" i="1" s="1"/>
  <c r="D4" i="1"/>
  <c r="D13" i="1" s="1"/>
  <c r="D15" i="1" s="1"/>
  <c r="D20" i="1" s="1"/>
  <c r="G14" i="1" l="1"/>
  <c r="G15" i="1" s="1"/>
  <c r="G20" i="1" s="1"/>
  <c r="I13" i="1"/>
  <c r="H14" i="1"/>
  <c r="H15" i="1" s="1"/>
  <c r="H20" i="1" s="1"/>
  <c r="I16" i="1"/>
  <c r="J11" i="1"/>
  <c r="K10" i="1"/>
  <c r="K17" i="1" s="1"/>
  <c r="J17" i="1"/>
  <c r="F13" i="1"/>
  <c r="F15" i="1" s="1"/>
  <c r="F20" i="1" s="1"/>
  <c r="I14" i="1" l="1"/>
  <c r="I15" i="1" s="1"/>
  <c r="I20" i="1" s="1"/>
  <c r="J16" i="1"/>
  <c r="K11" i="1"/>
  <c r="K16" i="1" s="1"/>
  <c r="J13" i="1"/>
  <c r="J15" i="1" l="1"/>
  <c r="J20" i="1" s="1"/>
  <c r="J14" i="1"/>
  <c r="K13" i="1"/>
  <c r="K14" i="1" l="1"/>
  <c r="K15" i="1" s="1"/>
  <c r="K20" i="1" s="1"/>
  <c r="D35" i="1" s="1"/>
  <c r="D36" i="1" s="1"/>
  <c r="D38" i="1" s="1"/>
  <c r="D40" i="1" s="1"/>
</calcChain>
</file>

<file path=xl/sharedStrings.xml><?xml version="1.0" encoding="utf-8"?>
<sst xmlns="http://schemas.openxmlformats.org/spreadsheetml/2006/main" count="46" uniqueCount="46">
  <si>
    <t>Revenues</t>
  </si>
  <si>
    <t>2015E</t>
  </si>
  <si>
    <t>2016E</t>
  </si>
  <si>
    <t>2017E</t>
  </si>
  <si>
    <t>2018E</t>
  </si>
  <si>
    <t>2019E</t>
  </si>
  <si>
    <t>Direct costs</t>
  </si>
  <si>
    <t>Gross profit</t>
  </si>
  <si>
    <t>Sales &amp; marketing</t>
  </si>
  <si>
    <t>General &amp; admin.</t>
  </si>
  <si>
    <t xml:space="preserve">Gov. assistance </t>
  </si>
  <si>
    <t>Share-based compensation</t>
  </si>
  <si>
    <t>Finance costs</t>
  </si>
  <si>
    <t>Depreciation &amp; amortization</t>
  </si>
  <si>
    <t>Impairment loss</t>
  </si>
  <si>
    <t>EBT</t>
  </si>
  <si>
    <t>Income tax expense</t>
  </si>
  <si>
    <t>Net income</t>
  </si>
  <si>
    <t>Plus: D&amp;A</t>
  </si>
  <si>
    <t>Plus: Interest</t>
  </si>
  <si>
    <t>Less: Capex</t>
  </si>
  <si>
    <t>Less: Net working capital</t>
  </si>
  <si>
    <t>Unlevered Free Cash Flow</t>
  </si>
  <si>
    <t>Acquisition &amp; restruc. cost</t>
  </si>
  <si>
    <t>Growth Rate</t>
  </si>
  <si>
    <t>WACC Analysis</t>
  </si>
  <si>
    <t>Equity market risk premium</t>
  </si>
  <si>
    <t>Beta</t>
  </si>
  <si>
    <t>Risk free rate</t>
  </si>
  <si>
    <t>Cost of Equity</t>
  </si>
  <si>
    <t>Interest rate</t>
  </si>
  <si>
    <t>Corporate tax rate</t>
  </si>
  <si>
    <t>Cost of Debt</t>
  </si>
  <si>
    <t>% financed by equity</t>
  </si>
  <si>
    <t>% financed by debt</t>
  </si>
  <si>
    <t>WACC</t>
  </si>
  <si>
    <t>Long-term growth rate</t>
  </si>
  <si>
    <t>Terminal value</t>
  </si>
  <si>
    <t>Enterprise value</t>
  </si>
  <si>
    <t>Fair value of company</t>
  </si>
  <si>
    <t>Shares outstanding</t>
  </si>
  <si>
    <t>Target price</t>
  </si>
  <si>
    <t>Current share price</t>
  </si>
  <si>
    <t>Decision</t>
  </si>
  <si>
    <t>Buy-and-hold</t>
  </si>
  <si>
    <t>Net Debt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</si>
</sst>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165" formatCode="0.0%"/>
    <numFmt numFmtId="169" formatCode="_-&quot;$&quot;* #,##0.000_-;\-&quot;$&quot;* #,##0.000_-;_-&quot;$&quot;* &quot;-&quot;?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right"/>
    </xf>
    <xf numFmtId="42" fontId="1" fillId="0" borderId="0" xfId="0" applyNumberFormat="1" applyFont="1"/>
    <xf numFmtId="42" fontId="0" fillId="0" borderId="0" xfId="0" applyNumberFormat="1"/>
    <xf numFmtId="0" fontId="0" fillId="0" borderId="0" xfId="0" applyFont="1"/>
    <xf numFmtId="42" fontId="0" fillId="0" borderId="0" xfId="0" applyNumberFormat="1" applyFont="1"/>
    <xf numFmtId="44" fontId="0" fillId="0" borderId="0" xfId="0" applyNumberFormat="1"/>
    <xf numFmtId="0" fontId="1" fillId="0" borderId="3" xfId="0" applyNumberFormat="1" applyFont="1" applyBorder="1" applyAlignment="1">
      <alignment horizontal="right"/>
    </xf>
    <xf numFmtId="41" fontId="0" fillId="0" borderId="0" xfId="0" applyNumberFormat="1"/>
    <xf numFmtId="41" fontId="1" fillId="0" borderId="2" xfId="0" applyNumberFormat="1" applyFont="1" applyBorder="1"/>
    <xf numFmtId="41" fontId="1" fillId="0" borderId="3" xfId="0" applyNumberFormat="1" applyFont="1" applyBorder="1"/>
    <xf numFmtId="0" fontId="2" fillId="0" borderId="0" xfId="0" applyNumberFormat="1" applyFont="1" applyFill="1" applyBorder="1" applyAlignment="1">
      <alignment horizontal="right"/>
    </xf>
    <xf numFmtId="41" fontId="1" fillId="0" borderId="0" xfId="0" applyNumberFormat="1" applyFont="1"/>
    <xf numFmtId="165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Font="1" applyFill="1" applyBorder="1"/>
    <xf numFmtId="0" fontId="0" fillId="0" borderId="0" xfId="0" applyBorder="1"/>
    <xf numFmtId="10" fontId="0" fillId="0" borderId="5" xfId="0" applyNumberFormat="1" applyBorder="1"/>
    <xf numFmtId="0" fontId="0" fillId="0" borderId="5" xfId="0" applyBorder="1"/>
    <xf numFmtId="0" fontId="1" fillId="0" borderId="1" xfId="0" applyFont="1" applyFill="1" applyBorder="1"/>
    <xf numFmtId="0" fontId="0" fillId="0" borderId="2" xfId="0" applyBorder="1"/>
    <xf numFmtId="10" fontId="0" fillId="0" borderId="3" xfId="0" applyNumberFormat="1" applyBorder="1"/>
    <xf numFmtId="9" fontId="0" fillId="0" borderId="5" xfId="0" applyNumberFormat="1" applyBorder="1"/>
    <xf numFmtId="165" fontId="1" fillId="0" borderId="3" xfId="0" applyNumberFormat="1" applyFont="1" applyBorder="1"/>
    <xf numFmtId="0" fontId="0" fillId="0" borderId="6" xfId="0" applyBorder="1"/>
    <xf numFmtId="0" fontId="0" fillId="0" borderId="7" xfId="0" applyBorder="1"/>
    <xf numFmtId="9" fontId="0" fillId="0" borderId="8" xfId="0" applyNumberFormat="1" applyBorder="1"/>
    <xf numFmtId="0" fontId="0" fillId="0" borderId="4" xfId="0" applyBorder="1"/>
    <xf numFmtId="42" fontId="0" fillId="0" borderId="5" xfId="0" applyNumberFormat="1" applyBorder="1"/>
    <xf numFmtId="3" fontId="0" fillId="0" borderId="5" xfId="0" applyNumberFormat="1" applyBorder="1"/>
    <xf numFmtId="44" fontId="0" fillId="0" borderId="5" xfId="0" applyNumberFormat="1" applyBorder="1"/>
    <xf numFmtId="169" fontId="0" fillId="0" borderId="5" xfId="0" applyNumberFormat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19" workbookViewId="0">
      <selection activeCell="E30" sqref="E30"/>
    </sheetView>
  </sheetViews>
  <sheetFormatPr defaultRowHeight="15" x14ac:dyDescent="0.25"/>
  <cols>
    <col min="3" max="3" width="12.5703125" bestFit="1" customWidth="1"/>
    <col min="4" max="4" width="13.7109375" bestFit="1" customWidth="1"/>
    <col min="5" max="6" width="12.5703125" bestFit="1" customWidth="1"/>
    <col min="7" max="7" width="14.28515625" bestFit="1" customWidth="1"/>
    <col min="8" max="10" width="12.5703125" bestFit="1" customWidth="1"/>
    <col min="11" max="11" width="12.5703125" style="9" bestFit="1" customWidth="1"/>
    <col min="12" max="12" width="12.140625" bestFit="1" customWidth="1"/>
  </cols>
  <sheetData>
    <row r="1" spans="1:12" ht="15.75" thickBot="1" x14ac:dyDescent="0.3">
      <c r="D1" s="2">
        <v>2012</v>
      </c>
      <c r="E1" s="3">
        <v>2013</v>
      </c>
      <c r="F1" s="3">
        <v>2014</v>
      </c>
      <c r="G1" s="4" t="s">
        <v>1</v>
      </c>
      <c r="H1" s="4" t="s">
        <v>2</v>
      </c>
      <c r="I1" s="4" t="s">
        <v>3</v>
      </c>
      <c r="J1" s="4" t="s">
        <v>4</v>
      </c>
      <c r="K1" s="10" t="s">
        <v>5</v>
      </c>
      <c r="L1" s="14" t="s">
        <v>24</v>
      </c>
    </row>
    <row r="2" spans="1:12" x14ac:dyDescent="0.25">
      <c r="A2" s="7" t="s">
        <v>0</v>
      </c>
      <c r="B2" s="7"/>
      <c r="D2" s="8">
        <v>10118532</v>
      </c>
      <c r="E2" s="8">
        <v>11527765</v>
      </c>
      <c r="F2" s="8">
        <v>15393315</v>
      </c>
      <c r="G2" s="8">
        <f>F2+(ABS(F2)*$L$2)</f>
        <v>17702312.25</v>
      </c>
      <c r="H2" s="8">
        <f t="shared" ref="H2:K2" si="0">G2+(ABS(G2)*$L$2)</f>
        <v>20357659.087499999</v>
      </c>
      <c r="I2" s="8">
        <f t="shared" si="0"/>
        <v>23411307.950624999</v>
      </c>
      <c r="J2" s="8">
        <f t="shared" si="0"/>
        <v>26923004.143218748</v>
      </c>
      <c r="K2" s="8">
        <f t="shared" si="0"/>
        <v>30961454.76470156</v>
      </c>
      <c r="L2" s="16">
        <v>0.15</v>
      </c>
    </row>
    <row r="3" spans="1:12" x14ac:dyDescent="0.25">
      <c r="A3" t="s">
        <v>6</v>
      </c>
      <c r="D3" s="6">
        <v>5100806</v>
      </c>
      <c r="E3" s="6">
        <v>6006171</v>
      </c>
      <c r="F3" s="6">
        <v>9317343</v>
      </c>
      <c r="G3" s="6">
        <f>F3+(ABS(F3)*$L$3)</f>
        <v>10714944.449999999</v>
      </c>
      <c r="H3" s="6">
        <f t="shared" ref="H3:K3" si="1">G3+(ABS(G3)*$L$3)</f>
        <v>12322186.1175</v>
      </c>
      <c r="I3" s="6">
        <f t="shared" si="1"/>
        <v>14170514.035125</v>
      </c>
      <c r="J3" s="6">
        <f t="shared" si="1"/>
        <v>16296091.140393751</v>
      </c>
      <c r="K3" s="6">
        <f t="shared" si="1"/>
        <v>18740504.811452813</v>
      </c>
      <c r="L3" s="16">
        <v>0.15</v>
      </c>
    </row>
    <row r="4" spans="1:12" x14ac:dyDescent="0.25">
      <c r="A4" s="1" t="s">
        <v>7</v>
      </c>
      <c r="B4" s="1"/>
      <c r="D4" s="5">
        <f>D2-D3</f>
        <v>5017726</v>
      </c>
      <c r="E4" s="5">
        <f t="shared" ref="E4:K4" si="2">E2-E3</f>
        <v>5521594</v>
      </c>
      <c r="F4" s="5">
        <f t="shared" si="2"/>
        <v>6075972</v>
      </c>
      <c r="G4" s="5">
        <f t="shared" si="2"/>
        <v>6987367.8000000007</v>
      </c>
      <c r="H4" s="5">
        <f t="shared" si="2"/>
        <v>8035472.9699999988</v>
      </c>
      <c r="I4" s="5">
        <f t="shared" si="2"/>
        <v>9240793.9154999983</v>
      </c>
      <c r="J4" s="5">
        <f t="shared" si="2"/>
        <v>10626913.002824998</v>
      </c>
      <c r="K4" s="5">
        <f t="shared" si="2"/>
        <v>12220949.953248747</v>
      </c>
      <c r="L4" s="16"/>
    </row>
    <row r="5" spans="1:12" x14ac:dyDescent="0.25">
      <c r="A5" t="s">
        <v>8</v>
      </c>
      <c r="C5" s="6"/>
      <c r="D5" s="6">
        <v>1746785</v>
      </c>
      <c r="E5" s="6">
        <v>2767270</v>
      </c>
      <c r="F5" s="6">
        <v>2513577</v>
      </c>
      <c r="G5" s="11">
        <f>F5+(ABS(F5)*$L$5)</f>
        <v>2764934.7</v>
      </c>
      <c r="H5" s="11">
        <f t="shared" ref="H5:K5" si="3">G5+(ABS(G5)*$L$5)</f>
        <v>3041428.1700000004</v>
      </c>
      <c r="I5" s="11">
        <f t="shared" si="3"/>
        <v>3345570.9870000007</v>
      </c>
      <c r="J5" s="11">
        <f t="shared" si="3"/>
        <v>3680128.0857000006</v>
      </c>
      <c r="K5" s="11">
        <f t="shared" si="3"/>
        <v>4048140.894270001</v>
      </c>
      <c r="L5" s="16">
        <v>0.1</v>
      </c>
    </row>
    <row r="6" spans="1:12" x14ac:dyDescent="0.25">
      <c r="A6" t="s">
        <v>9</v>
      </c>
      <c r="C6" s="6"/>
      <c r="D6" s="6">
        <v>3261267</v>
      </c>
      <c r="E6" s="6">
        <v>3842115</v>
      </c>
      <c r="F6" s="6">
        <v>4822050</v>
      </c>
      <c r="G6" s="11">
        <f>F6+(ABS(F6)*$L$6)</f>
        <v>5183703.75</v>
      </c>
      <c r="H6" s="11">
        <f t="shared" ref="H6:K6" si="4">G6+(ABS(G6)*$L$6)</f>
        <v>5572481.53125</v>
      </c>
      <c r="I6" s="11">
        <f t="shared" si="4"/>
        <v>5990417.6460937504</v>
      </c>
      <c r="J6" s="11">
        <f t="shared" si="4"/>
        <v>6439698.9695507819</v>
      </c>
      <c r="K6" s="11">
        <f t="shared" si="4"/>
        <v>6922676.3922670903</v>
      </c>
      <c r="L6" s="16">
        <v>7.4999999999999997E-2</v>
      </c>
    </row>
    <row r="7" spans="1:12" x14ac:dyDescent="0.25">
      <c r="A7" t="s">
        <v>23</v>
      </c>
      <c r="C7" s="6"/>
      <c r="D7" s="6">
        <v>0</v>
      </c>
      <c r="E7" s="6">
        <v>0</v>
      </c>
      <c r="F7" s="6">
        <v>2112203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6">
        <v>0</v>
      </c>
    </row>
    <row r="8" spans="1:12" x14ac:dyDescent="0.25">
      <c r="A8" t="s">
        <v>10</v>
      </c>
      <c r="C8" s="6"/>
      <c r="D8" s="6">
        <v>-1367709</v>
      </c>
      <c r="E8" s="6">
        <v>-896327</v>
      </c>
      <c r="F8" s="6">
        <v>-1247394</v>
      </c>
      <c r="G8" s="11">
        <f>F8+(F8*$L$8)</f>
        <v>-1309763.7</v>
      </c>
      <c r="H8" s="11">
        <f t="shared" ref="H8:K8" si="5">G8+(G8*$L$8)</f>
        <v>-1375251.885</v>
      </c>
      <c r="I8" s="11">
        <f t="shared" si="5"/>
        <v>-1444014.4792500001</v>
      </c>
      <c r="J8" s="11">
        <f t="shared" si="5"/>
        <v>-1516215.2032125001</v>
      </c>
      <c r="K8" s="11">
        <f t="shared" si="5"/>
        <v>-1592025.9633731251</v>
      </c>
      <c r="L8" s="16">
        <v>0.05</v>
      </c>
    </row>
    <row r="9" spans="1:12" x14ac:dyDescent="0.25">
      <c r="A9" t="s">
        <v>11</v>
      </c>
      <c r="C9" s="6"/>
      <c r="D9" s="6">
        <v>502434</v>
      </c>
      <c r="E9" s="6">
        <v>363181</v>
      </c>
      <c r="F9" s="6">
        <v>221028</v>
      </c>
      <c r="G9" s="11">
        <f>F9+(ABS(F9)*$L$9)</f>
        <v>232079.4</v>
      </c>
      <c r="H9" s="11">
        <f t="shared" ref="H9:K9" si="6">G9+(ABS(G9)*$L$9)</f>
        <v>243683.37</v>
      </c>
      <c r="I9" s="11">
        <f t="shared" si="6"/>
        <v>255867.5385</v>
      </c>
      <c r="J9" s="11">
        <f t="shared" si="6"/>
        <v>268660.91542500001</v>
      </c>
      <c r="K9" s="11">
        <f t="shared" si="6"/>
        <v>282093.96119624999</v>
      </c>
      <c r="L9" s="16">
        <v>0.05</v>
      </c>
    </row>
    <row r="10" spans="1:12" x14ac:dyDescent="0.25">
      <c r="A10" t="s">
        <v>12</v>
      </c>
      <c r="C10" s="6"/>
      <c r="D10" s="6">
        <v>209504</v>
      </c>
      <c r="E10" s="6">
        <v>381662</v>
      </c>
      <c r="F10" s="6">
        <v>1185148</v>
      </c>
      <c r="G10" s="11">
        <f>F10+(ABS(F10)*$L$10)</f>
        <v>1303662.8</v>
      </c>
      <c r="H10" s="11">
        <f t="shared" ref="H10:K10" si="7">G10+(ABS(G10)*$L$10)</f>
        <v>1434029.08</v>
      </c>
      <c r="I10" s="11">
        <f t="shared" si="7"/>
        <v>1577431.9880000001</v>
      </c>
      <c r="J10" s="11">
        <f t="shared" si="7"/>
        <v>1735175.1868000003</v>
      </c>
      <c r="K10" s="11">
        <f t="shared" si="7"/>
        <v>1908692.7054800002</v>
      </c>
      <c r="L10" s="16">
        <v>0.1</v>
      </c>
    </row>
    <row r="11" spans="1:12" x14ac:dyDescent="0.25">
      <c r="A11" t="s">
        <v>13</v>
      </c>
      <c r="C11" s="6"/>
      <c r="D11" s="6">
        <v>569420</v>
      </c>
      <c r="E11" s="6">
        <v>825093</v>
      </c>
      <c r="F11" s="6">
        <v>969429</v>
      </c>
      <c r="G11" s="11">
        <f>F11+(ABS(F11)*$L$11)</f>
        <v>1066371.8999999999</v>
      </c>
      <c r="H11" s="11">
        <f t="shared" ref="H11:K11" si="8">G11+(ABS(G11)*$L$11)</f>
        <v>1173009.0899999999</v>
      </c>
      <c r="I11" s="11">
        <f t="shared" si="8"/>
        <v>1290309.9989999998</v>
      </c>
      <c r="J11" s="11">
        <f t="shared" si="8"/>
        <v>1419340.9988999998</v>
      </c>
      <c r="K11" s="11">
        <f t="shared" si="8"/>
        <v>1561275.0987899997</v>
      </c>
      <c r="L11" s="16">
        <v>0.1</v>
      </c>
    </row>
    <row r="12" spans="1:12" x14ac:dyDescent="0.25">
      <c r="A12" t="s">
        <v>14</v>
      </c>
      <c r="C12" s="6"/>
      <c r="D12" s="6">
        <v>0</v>
      </c>
      <c r="E12" s="6">
        <v>539016</v>
      </c>
      <c r="F12" s="6">
        <v>-93084</v>
      </c>
      <c r="G12" s="11">
        <f>F12+(ABS(F12)*$L$12)</f>
        <v>-79121.399999999994</v>
      </c>
      <c r="H12" s="11">
        <f t="shared" ref="H12:K12" si="9">G12+(ABS(G12)*$L$12)</f>
        <v>-67253.19</v>
      </c>
      <c r="I12" s="11">
        <f t="shared" si="9"/>
        <v>-57165.211500000005</v>
      </c>
      <c r="J12" s="11">
        <f t="shared" si="9"/>
        <v>-48590.429775000004</v>
      </c>
      <c r="K12" s="11">
        <f t="shared" si="9"/>
        <v>-41301.865308750006</v>
      </c>
      <c r="L12" s="16">
        <v>0.15</v>
      </c>
    </row>
    <row r="13" spans="1:12" x14ac:dyDescent="0.25">
      <c r="A13" s="1" t="s">
        <v>15</v>
      </c>
      <c r="B13" s="1"/>
      <c r="C13" s="5"/>
      <c r="D13" s="5">
        <f>D4-(SUM(D5:D12))</f>
        <v>96025</v>
      </c>
      <c r="E13" s="5">
        <f>E4-(SUM(E5:E12))</f>
        <v>-2300416</v>
      </c>
      <c r="F13" s="5">
        <f>F4-(SUM(F5:F12))</f>
        <v>-4406985</v>
      </c>
      <c r="G13" s="15">
        <f>G4-(SUM(G5:G12))</f>
        <v>-2174499.6499999985</v>
      </c>
      <c r="H13" s="15">
        <f>H4-(SUM(H5:H12))</f>
        <v>-1986653.196250001</v>
      </c>
      <c r="I13" s="15">
        <f>I4-(SUM(I5:I12))</f>
        <v>-1717624.5523437541</v>
      </c>
      <c r="J13" s="15">
        <f>J4-(SUM(J5:J12))</f>
        <v>-1351285.5205632877</v>
      </c>
      <c r="K13" s="15">
        <f>K4-(SUM(K5:K12))</f>
        <v>-868601.27007271908</v>
      </c>
      <c r="L13" s="16"/>
    </row>
    <row r="14" spans="1:12" x14ac:dyDescent="0.25">
      <c r="A14" t="s">
        <v>16</v>
      </c>
      <c r="C14" s="6"/>
      <c r="D14" s="6">
        <v>115852</v>
      </c>
      <c r="E14" s="6">
        <v>-576806</v>
      </c>
      <c r="F14" s="6">
        <v>-487003</v>
      </c>
      <c r="G14" s="11">
        <f>G13*0.295</f>
        <v>-641477.39674999949</v>
      </c>
      <c r="H14" s="11">
        <f t="shared" ref="H14:K14" si="10">H13*0.295</f>
        <v>-586062.69289375027</v>
      </c>
      <c r="I14" s="11">
        <f t="shared" si="10"/>
        <v>-506699.24294140743</v>
      </c>
      <c r="J14" s="11">
        <f t="shared" si="10"/>
        <v>-398629.22856616986</v>
      </c>
      <c r="K14" s="11">
        <f t="shared" si="10"/>
        <v>-256237.37467145213</v>
      </c>
      <c r="L14" s="16"/>
    </row>
    <row r="15" spans="1:12" x14ac:dyDescent="0.25">
      <c r="A15" s="1" t="s">
        <v>17</v>
      </c>
      <c r="B15" s="1"/>
      <c r="C15" s="5"/>
      <c r="D15" s="5">
        <f>D13-D14</f>
        <v>-19827</v>
      </c>
      <c r="E15" s="5">
        <f t="shared" ref="E15:K15" si="11">E13-E14</f>
        <v>-1723610</v>
      </c>
      <c r="F15" s="5">
        <f t="shared" si="11"/>
        <v>-3919982</v>
      </c>
      <c r="G15" s="15">
        <f t="shared" si="11"/>
        <v>-1533022.2532499991</v>
      </c>
      <c r="H15" s="15">
        <f t="shared" si="11"/>
        <v>-1400590.5033562507</v>
      </c>
      <c r="I15" s="15">
        <f t="shared" si="11"/>
        <v>-1210925.3094023466</v>
      </c>
      <c r="J15" s="15">
        <f t="shared" si="11"/>
        <v>-952656.29199711781</v>
      </c>
      <c r="K15" s="15">
        <f t="shared" si="11"/>
        <v>-612363.89540126699</v>
      </c>
      <c r="L15" s="16"/>
    </row>
    <row r="16" spans="1:12" x14ac:dyDescent="0.25">
      <c r="A16" t="s">
        <v>18</v>
      </c>
      <c r="C16" s="6"/>
      <c r="D16" s="11">
        <f>D11</f>
        <v>569420</v>
      </c>
      <c r="E16" s="11">
        <f>E11</f>
        <v>825093</v>
      </c>
      <c r="F16" s="11">
        <f>F11</f>
        <v>969429</v>
      </c>
      <c r="G16" s="11">
        <f t="shared" ref="G16:K16" si="12">G11</f>
        <v>1066371.8999999999</v>
      </c>
      <c r="H16" s="11">
        <f t="shared" si="12"/>
        <v>1173009.0899999999</v>
      </c>
      <c r="I16" s="11">
        <f t="shared" si="12"/>
        <v>1290309.9989999998</v>
      </c>
      <c r="J16" s="11">
        <f t="shared" si="12"/>
        <v>1419340.9988999998</v>
      </c>
      <c r="K16" s="11">
        <f t="shared" si="12"/>
        <v>1561275.0987899997</v>
      </c>
      <c r="L16" s="16"/>
    </row>
    <row r="17" spans="1:12" x14ac:dyDescent="0.25">
      <c r="A17" s="7" t="s">
        <v>19</v>
      </c>
      <c r="D17" s="11">
        <f>D10</f>
        <v>209504</v>
      </c>
      <c r="E17" s="11">
        <f>E10</f>
        <v>381662</v>
      </c>
      <c r="F17" s="11">
        <f>F10</f>
        <v>1185148</v>
      </c>
      <c r="G17" s="11">
        <f t="shared" ref="G17:K17" si="13">G10</f>
        <v>1303662.8</v>
      </c>
      <c r="H17" s="11">
        <f t="shared" si="13"/>
        <v>1434029.08</v>
      </c>
      <c r="I17" s="11">
        <f t="shared" si="13"/>
        <v>1577431.9880000001</v>
      </c>
      <c r="J17" s="11">
        <f t="shared" si="13"/>
        <v>1735175.1868000003</v>
      </c>
      <c r="K17" s="11">
        <f t="shared" si="13"/>
        <v>1908692.7054800002</v>
      </c>
      <c r="L17" s="16"/>
    </row>
    <row r="18" spans="1:12" x14ac:dyDescent="0.25">
      <c r="A18" s="7" t="s">
        <v>20</v>
      </c>
      <c r="D18" s="11">
        <v>1203621</v>
      </c>
      <c r="E18" s="11">
        <v>89327</v>
      </c>
      <c r="F18" s="11">
        <v>56684</v>
      </c>
      <c r="G18" s="11">
        <f>F18+(ABS(F18)*$L$18)</f>
        <v>62352.4</v>
      </c>
      <c r="H18" s="11">
        <f t="shared" ref="H18:K18" si="14">G18+(ABS(G18)*$L$18)</f>
        <v>68587.64</v>
      </c>
      <c r="I18" s="11">
        <f t="shared" si="14"/>
        <v>75446.403999999995</v>
      </c>
      <c r="J18" s="11">
        <f t="shared" si="14"/>
        <v>82991.044399999999</v>
      </c>
      <c r="K18" s="11">
        <f t="shared" si="14"/>
        <v>91290.148839999994</v>
      </c>
      <c r="L18" s="16">
        <v>0.1</v>
      </c>
    </row>
    <row r="19" spans="1:12" ht="15.75" thickBot="1" x14ac:dyDescent="0.3">
      <c r="A19" s="7" t="s">
        <v>21</v>
      </c>
      <c r="D19" s="11">
        <v>-1379107</v>
      </c>
      <c r="E19" s="11">
        <v>391957</v>
      </c>
      <c r="F19" s="11">
        <v>-728898</v>
      </c>
      <c r="G19" s="11">
        <f>F19+((F19)*$L$19)</f>
        <v>-838232.7</v>
      </c>
      <c r="H19" s="11">
        <f t="shared" ref="H19:K19" si="15">G19+((G19)*$L$19)</f>
        <v>-963967.60499999998</v>
      </c>
      <c r="I19" s="11">
        <f t="shared" si="15"/>
        <v>-1108562.74575</v>
      </c>
      <c r="J19" s="11">
        <f t="shared" si="15"/>
        <v>-1274847.1576125</v>
      </c>
      <c r="K19" s="11">
        <f t="shared" si="15"/>
        <v>-1466074.2312543751</v>
      </c>
      <c r="L19" s="16">
        <v>0.15</v>
      </c>
    </row>
    <row r="20" spans="1:12" ht="15.75" thickBot="1" x14ac:dyDescent="0.3">
      <c r="A20" s="2" t="s">
        <v>22</v>
      </c>
      <c r="B20" s="3"/>
      <c r="C20" s="3"/>
      <c r="D20" s="12">
        <f>D15+(SUM(D16:D17))-(SUM(D18:D19))</f>
        <v>934583</v>
      </c>
      <c r="E20" s="12">
        <f t="shared" ref="E20:K20" si="16">E15+(SUM(E16:E17))-(SUM(E18:E19))</f>
        <v>-998139</v>
      </c>
      <c r="F20" s="12">
        <f t="shared" si="16"/>
        <v>-1093191</v>
      </c>
      <c r="G20" s="12">
        <f t="shared" si="16"/>
        <v>1612892.7467500009</v>
      </c>
      <c r="H20" s="12">
        <f t="shared" si="16"/>
        <v>2101827.6316437493</v>
      </c>
      <c r="I20" s="12">
        <f t="shared" si="16"/>
        <v>2689933.0193476533</v>
      </c>
      <c r="J20" s="12">
        <f t="shared" si="16"/>
        <v>3393716.0069153821</v>
      </c>
      <c r="K20" s="13">
        <f t="shared" si="16"/>
        <v>4232387.9912831085</v>
      </c>
    </row>
    <row r="21" spans="1:12" ht="15.75" thickBot="1" x14ac:dyDescent="0.3"/>
    <row r="22" spans="1:12" ht="15.75" thickBot="1" x14ac:dyDescent="0.3">
      <c r="A22" s="17" t="s">
        <v>25</v>
      </c>
      <c r="B22" s="18"/>
      <c r="C22" s="18"/>
      <c r="D22" s="19"/>
    </row>
    <row r="23" spans="1:12" x14ac:dyDescent="0.25">
      <c r="A23" s="20" t="s">
        <v>26</v>
      </c>
      <c r="B23" s="21"/>
      <c r="C23" s="21"/>
      <c r="D23" s="22">
        <v>5.7500000000000002E-2</v>
      </c>
    </row>
    <row r="24" spans="1:12" x14ac:dyDescent="0.25">
      <c r="A24" s="20" t="s">
        <v>27</v>
      </c>
      <c r="B24" s="21"/>
      <c r="C24" s="21"/>
      <c r="D24" s="23">
        <v>1.1299999999999999</v>
      </c>
    </row>
    <row r="25" spans="1:12" ht="15.75" thickBot="1" x14ac:dyDescent="0.3">
      <c r="A25" s="20" t="s">
        <v>28</v>
      </c>
      <c r="B25" s="21"/>
      <c r="C25" s="21"/>
      <c r="D25" s="22">
        <v>2.64E-2</v>
      </c>
    </row>
    <row r="26" spans="1:12" ht="15.75" thickBot="1" x14ac:dyDescent="0.3">
      <c r="A26" s="24" t="s">
        <v>29</v>
      </c>
      <c r="B26" s="25"/>
      <c r="C26" s="25"/>
      <c r="D26" s="26">
        <f>((D24*D23)+D25)</f>
        <v>9.1374999999999984E-2</v>
      </c>
    </row>
    <row r="27" spans="1:12" x14ac:dyDescent="0.25">
      <c r="A27" s="20" t="s">
        <v>30</v>
      </c>
      <c r="B27" s="21"/>
      <c r="C27" s="21"/>
      <c r="D27" s="27">
        <v>0.05</v>
      </c>
    </row>
    <row r="28" spans="1:12" ht="15.75" thickBot="1" x14ac:dyDescent="0.3">
      <c r="A28" s="20" t="s">
        <v>31</v>
      </c>
      <c r="B28" s="21"/>
      <c r="C28" s="21"/>
      <c r="D28" s="27">
        <v>0.29499999999999998</v>
      </c>
    </row>
    <row r="29" spans="1:12" ht="15.75" thickBot="1" x14ac:dyDescent="0.3">
      <c r="A29" s="24" t="s">
        <v>32</v>
      </c>
      <c r="B29" s="25"/>
      <c r="C29" s="25"/>
      <c r="D29" s="26">
        <f>D27*(1-D28)</f>
        <v>3.5250000000000004E-2</v>
      </c>
    </row>
    <row r="30" spans="1:12" x14ac:dyDescent="0.25">
      <c r="A30" s="20" t="s">
        <v>33</v>
      </c>
      <c r="B30" s="21"/>
      <c r="C30" s="21"/>
      <c r="D30" s="22">
        <f>1-D31</f>
        <v>0.35</v>
      </c>
    </row>
    <row r="31" spans="1:12" ht="15.75" thickBot="1" x14ac:dyDescent="0.3">
      <c r="A31" s="20" t="s">
        <v>34</v>
      </c>
      <c r="B31" s="21"/>
      <c r="C31" s="21"/>
      <c r="D31" s="22">
        <v>0.65</v>
      </c>
    </row>
    <row r="32" spans="1:12" ht="15.75" thickBot="1" x14ac:dyDescent="0.3">
      <c r="A32" s="24" t="s">
        <v>35</v>
      </c>
      <c r="B32" s="3"/>
      <c r="C32" s="3"/>
      <c r="D32" s="28">
        <f>(D26*D30)+(D29*D31)</f>
        <v>5.4893749999999998E-2</v>
      </c>
    </row>
    <row r="33" spans="1:4" ht="15.75" thickBot="1" x14ac:dyDescent="0.3"/>
    <row r="34" spans="1:4" x14ac:dyDescent="0.25">
      <c r="A34" s="29" t="s">
        <v>36</v>
      </c>
      <c r="B34" s="30"/>
      <c r="C34" s="30"/>
      <c r="D34" s="31">
        <v>0.04</v>
      </c>
    </row>
    <row r="35" spans="1:4" x14ac:dyDescent="0.25">
      <c r="A35" s="32" t="s">
        <v>37</v>
      </c>
      <c r="B35" s="21"/>
      <c r="C35" s="21"/>
      <c r="D35" s="33">
        <f>(K20*1.04)/(D32-D34)</f>
        <v>295538968.42195106</v>
      </c>
    </row>
    <row r="36" spans="1:4" x14ac:dyDescent="0.25">
      <c r="A36" s="32" t="s">
        <v>38</v>
      </c>
      <c r="B36" s="21"/>
      <c r="C36" s="21"/>
      <c r="D36" s="33">
        <f>(G20/1.055)+(H20/(1.055^2))+(I20/(1.055^3))+(J20/(1.055^4))+(K20/(1.055^5))+(D35/(1.055^5))</f>
        <v>237812811.59089828</v>
      </c>
    </row>
    <row r="37" spans="1:4" x14ac:dyDescent="0.25">
      <c r="A37" s="32" t="s">
        <v>45</v>
      </c>
      <c r="B37" s="21"/>
      <c r="C37" s="21"/>
      <c r="D37" s="33">
        <f>D36-D38</f>
        <v>19665269</v>
      </c>
    </row>
    <row r="38" spans="1:4" x14ac:dyDescent="0.25">
      <c r="A38" s="32" t="s">
        <v>39</v>
      </c>
      <c r="B38" s="21"/>
      <c r="C38" s="21"/>
      <c r="D38" s="33">
        <f>D36-19669324+4055</f>
        <v>218147542.59089828</v>
      </c>
    </row>
    <row r="39" spans="1:4" x14ac:dyDescent="0.25">
      <c r="A39" s="32" t="s">
        <v>40</v>
      </c>
      <c r="B39" s="21"/>
      <c r="C39" s="21"/>
      <c r="D39" s="34">
        <v>98986609</v>
      </c>
    </row>
    <row r="40" spans="1:4" x14ac:dyDescent="0.25">
      <c r="A40" s="32" t="s">
        <v>41</v>
      </c>
      <c r="B40" s="21"/>
      <c r="C40" s="21"/>
      <c r="D40" s="35">
        <f>D38/D39</f>
        <v>2.2038086241634791</v>
      </c>
    </row>
    <row r="41" spans="1:4" ht="15.75" thickBot="1" x14ac:dyDescent="0.3">
      <c r="A41" s="32" t="s">
        <v>42</v>
      </c>
      <c r="B41" s="21"/>
      <c r="C41" s="21"/>
      <c r="D41" s="36">
        <v>8.5000000000000006E-2</v>
      </c>
    </row>
    <row r="42" spans="1:4" ht="15.75" thickBot="1" x14ac:dyDescent="0.3">
      <c r="A42" s="37" t="s">
        <v>43</v>
      </c>
      <c r="B42" s="38"/>
      <c r="C42" s="38"/>
      <c r="D42" s="39" t="s">
        <v>44</v>
      </c>
    </row>
  </sheetData>
  <mergeCells count="1">
    <mergeCell ref="A22:D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Suday Jain</dc:creator>
  <cp:lastModifiedBy>Suday Jain</cp:lastModifiedBy>
  <dcterms:created xsi:type="dcterms:W3CDTF">2015-02-14T18:58:08Z</dcterms:created>
  <dcterms:modified xsi:type="dcterms:W3CDTF">2015-02-14T23:10:58Z</dcterms:modified>
</cp:coreProperties>
</file>