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buv\Documents\"/>
    </mc:Choice>
  </mc:AlternateContent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19" i="1" l="1"/>
  <c r="D118" i="1"/>
  <c r="D117" i="1"/>
  <c r="D116" i="1"/>
  <c r="C114" i="1"/>
  <c r="C110" i="1"/>
  <c r="C105" i="1"/>
  <c r="C104" i="1"/>
  <c r="C109" i="1"/>
  <c r="C91" i="1"/>
  <c r="C90" i="1"/>
  <c r="C88" i="1"/>
  <c r="C83" i="1"/>
  <c r="C79" i="1"/>
  <c r="C84" i="1"/>
  <c r="C78" i="1"/>
  <c r="D67" i="1"/>
  <c r="C63" i="1"/>
  <c r="C62" i="1"/>
  <c r="C60" i="1"/>
  <c r="C59" i="1"/>
  <c r="D42" i="1"/>
  <c r="D45" i="1"/>
  <c r="D43" i="1"/>
  <c r="D44" i="1"/>
  <c r="E42" i="1"/>
  <c r="E43" i="1"/>
  <c r="E44" i="1"/>
  <c r="E45" i="1"/>
  <c r="E46" i="1"/>
  <c r="D30" i="1" l="1"/>
  <c r="C12" i="1"/>
  <c r="D14" i="1" s="1"/>
  <c r="E13" i="1" l="1"/>
  <c r="D15" i="1" l="1"/>
  <c r="D16" i="1" s="1"/>
  <c r="D17" i="1"/>
</calcChain>
</file>

<file path=xl/sharedStrings.xml><?xml version="1.0" encoding="utf-8"?>
<sst xmlns="http://schemas.openxmlformats.org/spreadsheetml/2006/main" count="54" uniqueCount="43">
  <si>
    <t>Amort schedule- PRN- Bal - monthly - CFO</t>
  </si>
  <si>
    <t>Amortized loan - Balloon Payment 2</t>
  </si>
  <si>
    <t>Mort - PMT - 12-24-26-52 P/Y</t>
  </si>
  <si>
    <t>Number of payment per year</t>
  </si>
  <si>
    <t>Mortgage payment</t>
  </si>
  <si>
    <t>a) PMT=</t>
  </si>
  <si>
    <t>B) The principal in 2 years is PV of remaining payments</t>
  </si>
  <si>
    <t>c) Total payments in 2 years=</t>
  </si>
  <si>
    <t>Principal repaid=</t>
  </si>
  <si>
    <t>Interest paid=</t>
  </si>
  <si>
    <t>d) Interest for 49th month=</t>
  </si>
  <si>
    <t>The balance at the end is FV=</t>
  </si>
  <si>
    <t>The principal today = PV of all remaining payments</t>
  </si>
  <si>
    <t>Mort - PRN</t>
  </si>
  <si>
    <t>EAR=</t>
  </si>
  <si>
    <t>New Nominal=</t>
  </si>
  <si>
    <t>Rate=</t>
  </si>
  <si>
    <t>NPER=</t>
  </si>
  <si>
    <t>PMT=</t>
  </si>
  <si>
    <t>FV=</t>
  </si>
  <si>
    <t>PV=</t>
  </si>
  <si>
    <t>Mort - Interest - CFO</t>
  </si>
  <si>
    <t>Question 1</t>
  </si>
  <si>
    <t>1st step: convert the quoted rate (compounded semi-annually) into a a nominal rate with weekly compounding</t>
  </si>
  <si>
    <t>New nominal rate=</t>
  </si>
  <si>
    <t>Calculate PMT</t>
  </si>
  <si>
    <t>2nd step:</t>
  </si>
  <si>
    <t>RATE=</t>
  </si>
  <si>
    <t>weekly</t>
  </si>
  <si>
    <t>Total payments=</t>
  </si>
  <si>
    <t>Total interest=</t>
  </si>
  <si>
    <t>Question 2</t>
  </si>
  <si>
    <t>Convert rate from semi-annually to semi-monthly</t>
  </si>
  <si>
    <t>Calculate the remaining principal after 1 year (the PV of remaining payments):</t>
  </si>
  <si>
    <t>Principal paid in the first year=</t>
  </si>
  <si>
    <t>Total payments in the first year=</t>
  </si>
  <si>
    <t>Total interest in the first year=</t>
  </si>
  <si>
    <t>Total interest as percentage=</t>
  </si>
  <si>
    <t>First step: convert the mortgage rate</t>
  </si>
  <si>
    <t>Effective Annual Rate=</t>
  </si>
  <si>
    <t>Nominal Rate</t>
  </si>
  <si>
    <t>First step: rate conversion</t>
  </si>
  <si>
    <t>PV= remaining principal=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</si>
</sst>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164" formatCode="0.0000%"/>
    <numFmt numFmtId="165" formatCode="0.000000%"/>
    <numFmt numFmtId="169" formatCode="&quot;$&quot;#,##0.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8" fontId="0" fillId="0" borderId="0" xfId="0" applyNumberFormat="1"/>
    <xf numFmtId="9" fontId="0" fillId="0" borderId="0" xfId="2" applyFont="1"/>
    <xf numFmtId="10" fontId="0" fillId="0" borderId="0" xfId="2" applyNumberFormat="1" applyFont="1"/>
    <xf numFmtId="164" fontId="0" fillId="0" borderId="0" xfId="2" applyNumberFormat="1" applyFont="1"/>
    <xf numFmtId="165" fontId="0" fillId="0" borderId="0" xfId="2" applyNumberFormat="1" applyFont="1"/>
    <xf numFmtId="44" fontId="0" fillId="0" borderId="0" xfId="1" applyFont="1"/>
    <xf numFmtId="44" fontId="0" fillId="0" borderId="0" xfId="0" applyNumberFormat="1"/>
    <xf numFmtId="169" fontId="0" fillId="0" borderId="0" xfId="1" applyNumberFormat="1" applyFont="1"/>
    <xf numFmtId="169" fontId="0" fillId="0" borderId="0" xfId="0" applyNumberForma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76201</xdr:colOff>
      <xdr:row>3</xdr:row>
      <xdr:rowOff>66675</xdr:rowOff>
    </xdr:from>
    <xdr:to>
      <xdr:col>7</xdr:col>
      <xdr:colOff>521368</xdr:colOff>
      <xdr:row>11</xdr:row>
      <xdr:rowOff>30079</xdr:rowOff>
    </xdr:to>
    <xdr:sp macro="" textlink="">
      <xdr:nvSpPr>
        <xdr:cNvPr id="2" name="TextBox 1"/>
        <xdr:cNvSpPr txBox="1"/>
      </xdr:nvSpPr>
      <xdr:spPr>
        <a:xfrm>
          <a:off x="687806" y="638175"/>
          <a:ext cx="6225338" cy="14874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You borrow $90,000. The loan is structured as an amortized loan to be repaid over 4 years with 24 (end-of-period) payments per year. The lender is charging you a rate of 14.1% APR.</a:t>
          </a:r>
        </a:p>
        <a:p>
          <a:r>
            <a:rPr lang="en-US" sz="1100"/>
            <a:t>a) What are the amortized loan payments?</a:t>
          </a:r>
        </a:p>
        <a:p>
          <a:r>
            <a:rPr lang="en-US" sz="1100"/>
            <a:t>b) After two years</a:t>
          </a:r>
          <a:r>
            <a:rPr lang="en-US" sz="1100" baseline="0"/>
            <a:t> you want to repay the remaining principal and end the loan. How much do you owe after two years?</a:t>
          </a:r>
        </a:p>
        <a:p>
          <a:r>
            <a:rPr lang="en-US" sz="1100"/>
            <a:t>c) After two years, how much interest have you paid?</a:t>
          </a:r>
        </a:p>
        <a:p>
          <a:r>
            <a:rPr lang="en-US" sz="1100"/>
            <a:t>d) Today is the two-year anniversary of the start of the loan and you just made your loan payment. How much interest will be included in your next loan payment?</a:t>
          </a:r>
        </a:p>
      </xdr:txBody>
    </xdr:sp>
    <xdr:clientData/>
  </xdr:twoCellAnchor>
  <xdr:twoCellAnchor>
    <xdr:from>
      <xdr:col>1</xdr:col>
      <xdr:colOff>104776</xdr:colOff>
      <xdr:row>23</xdr:row>
      <xdr:rowOff>47624</xdr:rowOff>
    </xdr:from>
    <xdr:to>
      <xdr:col>5</xdr:col>
      <xdr:colOff>586539</xdr:colOff>
      <xdr:row>28</xdr:row>
      <xdr:rowOff>50131</xdr:rowOff>
    </xdr:to>
    <xdr:sp macro="" textlink="">
      <xdr:nvSpPr>
        <xdr:cNvPr id="3" name="TextBox 2"/>
        <xdr:cNvSpPr txBox="1"/>
      </xdr:nvSpPr>
      <xdr:spPr>
        <a:xfrm>
          <a:off x="716381" y="4429124"/>
          <a:ext cx="4943474" cy="9550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The price of a stainless steel freezer  refrigerator is $2,714.31.</a:t>
          </a:r>
          <a:r>
            <a:rPr lang="en-US" sz="1100" baseline="0"/>
            <a:t> To own the refrigerator , you must make beginning-of-month payments of $31.00 and one final lump-sum payment at the very end of the term in order to pay off the balance outstanding. The manufacturer  offers a 60-month term at a rate of 6.1% APR. What is the buyout at the end of the term?</a:t>
          </a:r>
          <a:endParaRPr lang="en-US" sz="1100"/>
        </a:p>
      </xdr:txBody>
    </xdr:sp>
    <xdr:clientData/>
  </xdr:twoCellAnchor>
  <xdr:twoCellAnchor>
    <xdr:from>
      <xdr:col>1</xdr:col>
      <xdr:colOff>66674</xdr:colOff>
      <xdr:row>35</xdr:row>
      <xdr:rowOff>66675</xdr:rowOff>
    </xdr:from>
    <xdr:to>
      <xdr:col>6</xdr:col>
      <xdr:colOff>646698</xdr:colOff>
      <xdr:row>38</xdr:row>
      <xdr:rowOff>152400</xdr:rowOff>
    </xdr:to>
    <xdr:sp macro="" textlink="">
      <xdr:nvSpPr>
        <xdr:cNvPr id="4" name="TextBox 3"/>
        <xdr:cNvSpPr txBox="1"/>
      </xdr:nvSpPr>
      <xdr:spPr>
        <a:xfrm>
          <a:off x="678279" y="6734175"/>
          <a:ext cx="5533024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To finance your new house, you have obtained a 20-year,</a:t>
          </a:r>
          <a:r>
            <a:rPr lang="en-US" sz="1100" baseline="0"/>
            <a:t> $430,000 mortgage. The bank has offered you an interest rate of 5.6%. You can't decide on a frequency payment. Complete the following table to help you make a decision.</a:t>
          </a:r>
          <a:endParaRPr lang="en-US" sz="1100"/>
        </a:p>
      </xdr:txBody>
    </xdr:sp>
    <xdr:clientData/>
  </xdr:twoCellAnchor>
  <xdr:twoCellAnchor>
    <xdr:from>
      <xdr:col>1</xdr:col>
      <xdr:colOff>34018</xdr:colOff>
      <xdr:row>51</xdr:row>
      <xdr:rowOff>27215</xdr:rowOff>
    </xdr:from>
    <xdr:to>
      <xdr:col>5</xdr:col>
      <xdr:colOff>526143</xdr:colOff>
      <xdr:row>55</xdr:row>
      <xdr:rowOff>7938</xdr:rowOff>
    </xdr:to>
    <xdr:sp macro="" textlink="">
      <xdr:nvSpPr>
        <xdr:cNvPr id="5" name="TextBox 4"/>
        <xdr:cNvSpPr txBox="1"/>
      </xdr:nvSpPr>
      <xdr:spPr>
        <a:xfrm>
          <a:off x="641804" y="9742715"/>
          <a:ext cx="5104946" cy="74272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You bought a house 4 years ago. To finance the price,</a:t>
          </a:r>
          <a:r>
            <a:rPr lang="en-US" sz="1100" baseline="0"/>
            <a:t> you took out a mortgage for $700,000. The interest rate on the mortgage is 8% and the amortization period is 20 years. You chose to make 52 payments per year and each payment is $1,334.75. Your last payment was yeasterday. How much principal remains owing today?</a:t>
          </a:r>
          <a:endParaRPr lang="en-US" sz="1100"/>
        </a:p>
      </xdr:txBody>
    </xdr:sp>
    <xdr:clientData/>
  </xdr:twoCellAnchor>
  <xdr:twoCellAnchor>
    <xdr:from>
      <xdr:col>1</xdr:col>
      <xdr:colOff>79375</xdr:colOff>
      <xdr:row>70</xdr:row>
      <xdr:rowOff>15875</xdr:rowOff>
    </xdr:from>
    <xdr:to>
      <xdr:col>5</xdr:col>
      <xdr:colOff>547688</xdr:colOff>
      <xdr:row>73</xdr:row>
      <xdr:rowOff>174625</xdr:rowOff>
    </xdr:to>
    <xdr:sp macro="" textlink="">
      <xdr:nvSpPr>
        <xdr:cNvPr id="6" name="TextBox 5"/>
        <xdr:cNvSpPr txBox="1"/>
      </xdr:nvSpPr>
      <xdr:spPr>
        <a:xfrm>
          <a:off x="688975" y="13350875"/>
          <a:ext cx="5078413" cy="730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You bought a ski chalet at Mont Tremblant for $330,000.</a:t>
          </a:r>
          <a:r>
            <a:rPr lang="en-US" sz="1100" baseline="0"/>
            <a:t> You borrow the full amount over a 35-year term. The bank quotes you a rate of 7.9%.You choose to make 52 payments per year. Over the life of the mortgage, what is the total amount of interest that you pay?</a:t>
          </a:r>
          <a:endParaRPr lang="en-US" sz="1100"/>
        </a:p>
      </xdr:txBody>
    </xdr:sp>
    <xdr:clientData/>
  </xdr:twoCellAnchor>
  <xdr:twoCellAnchor>
    <xdr:from>
      <xdr:col>1</xdr:col>
      <xdr:colOff>47626</xdr:colOff>
      <xdr:row>95</xdr:row>
      <xdr:rowOff>23813</xdr:rowOff>
    </xdr:from>
    <xdr:to>
      <xdr:col>6</xdr:col>
      <xdr:colOff>190501</xdr:colOff>
      <xdr:row>99</xdr:row>
      <xdr:rowOff>95250</xdr:rowOff>
    </xdr:to>
    <xdr:sp macro="" textlink="">
      <xdr:nvSpPr>
        <xdr:cNvPr id="7" name="TextBox 6"/>
        <xdr:cNvSpPr txBox="1"/>
      </xdr:nvSpPr>
      <xdr:spPr>
        <a:xfrm>
          <a:off x="657226" y="18121313"/>
          <a:ext cx="5581650" cy="8334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You just negotiated a home mortgage with principal of $450,000. The bank's quoted</a:t>
          </a:r>
          <a:r>
            <a:rPr lang="en-US" sz="1100" baseline="0"/>
            <a:t> rate is 6.3%. You chose a 30-year amortization and you decide to make 24 payments per year. Each mortgage payment is $1,379.03 How much interest do you pay in the first year? Express your answer as a percentage of the total value of your mortgage payments in the first year.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9"/>
  <sheetViews>
    <sheetView tabSelected="1" topLeftCell="A113" zoomScale="200" zoomScaleNormal="200" workbookViewId="0">
      <selection activeCell="D119" sqref="D119"/>
    </sheetView>
  </sheetViews>
  <sheetFormatPr defaultRowHeight="15" x14ac:dyDescent="0.25"/>
  <cols>
    <col min="2" max="2" width="10.85546875" bestFit="1" customWidth="1"/>
    <col min="3" max="3" width="27.140625" bestFit="1" customWidth="1"/>
    <col min="4" max="4" width="19.85546875" customWidth="1"/>
    <col min="5" max="5" width="11.28515625" bestFit="1" customWidth="1"/>
    <col min="6" max="6" width="12.42578125" bestFit="1" customWidth="1"/>
    <col min="7" max="7" width="10.5703125" bestFit="1" customWidth="1"/>
  </cols>
  <sheetData>
    <row r="2" spans="2:6" x14ac:dyDescent="0.25">
      <c r="B2" s="1" t="s">
        <v>0</v>
      </c>
      <c r="C2" s="1"/>
      <c r="D2" s="1"/>
      <c r="E2" s="1"/>
      <c r="F2" s="1"/>
    </row>
    <row r="12" spans="2:6" x14ac:dyDescent="0.25">
      <c r="B12" t="s">
        <v>5</v>
      </c>
      <c r="C12" s="2">
        <f>PMT(14.1%/24,4*24,90000,0)</f>
        <v>-1229.2751291115403</v>
      </c>
    </row>
    <row r="13" spans="2:6" x14ac:dyDescent="0.25">
      <c r="B13" t="s">
        <v>6</v>
      </c>
      <c r="E13" s="2">
        <f>PV(14.1%/24,2*24,C12,0)</f>
        <v>51285.080860938877</v>
      </c>
    </row>
    <row r="14" spans="2:6" x14ac:dyDescent="0.25">
      <c r="B14" s="2" t="s">
        <v>7</v>
      </c>
      <c r="D14" s="2">
        <f>2*24*(-C12)</f>
        <v>59005.206197353938</v>
      </c>
    </row>
    <row r="15" spans="2:6" x14ac:dyDescent="0.25">
      <c r="B15" s="2"/>
      <c r="C15" t="s">
        <v>8</v>
      </c>
      <c r="D15" s="2">
        <f>90000-E13</f>
        <v>38714.919139061123</v>
      </c>
      <c r="F15" s="2"/>
    </row>
    <row r="16" spans="2:6" x14ac:dyDescent="0.25">
      <c r="C16" t="s">
        <v>9</v>
      </c>
      <c r="D16" s="2">
        <f>D14-D15</f>
        <v>20290.287058292815</v>
      </c>
    </row>
    <row r="17" spans="2:7" x14ac:dyDescent="0.25">
      <c r="B17" t="s">
        <v>10</v>
      </c>
      <c r="D17" s="2">
        <f>14.1%*E13/24</f>
        <v>301.29985005801586</v>
      </c>
    </row>
    <row r="22" spans="2:7" x14ac:dyDescent="0.25">
      <c r="B22" s="1" t="s">
        <v>1</v>
      </c>
      <c r="C22" s="1"/>
      <c r="D22" s="1"/>
      <c r="E22" s="1"/>
    </row>
    <row r="30" spans="2:7" x14ac:dyDescent="0.25">
      <c r="B30" t="s">
        <v>11</v>
      </c>
      <c r="D30" s="2">
        <f>FV(6.1%/12,60,-31,2714.31,1)</f>
        <v>-1499.9955384290038</v>
      </c>
      <c r="G30" s="2"/>
    </row>
    <row r="34" spans="2:5" x14ac:dyDescent="0.25">
      <c r="B34" s="1" t="s">
        <v>2</v>
      </c>
      <c r="C34" s="1"/>
      <c r="D34" s="1"/>
    </row>
    <row r="41" spans="2:5" x14ac:dyDescent="0.25">
      <c r="C41" t="s">
        <v>3</v>
      </c>
      <c r="D41" t="s">
        <v>4</v>
      </c>
      <c r="E41" s="1" t="s">
        <v>40</v>
      </c>
    </row>
    <row r="42" spans="2:5" x14ac:dyDescent="0.25">
      <c r="C42">
        <v>12</v>
      </c>
      <c r="D42" s="2">
        <f>PMT(E42/C42,20*C42,430000,0)</f>
        <v>-2966.6076420479685</v>
      </c>
      <c r="E42" s="5">
        <f>NOMINAL($E$46,C42)</f>
        <v>5.5357628858671681E-2</v>
      </c>
    </row>
    <row r="43" spans="2:5" x14ac:dyDescent="0.25">
      <c r="C43">
        <v>24</v>
      </c>
      <c r="D43" s="2">
        <f t="shared" ref="D43:D44" si="0">PMT(E43/C43,20*C43,430000,0)</f>
        <v>-1481.597084994813</v>
      </c>
      <c r="E43" s="5">
        <f t="shared" ref="E43:E45" si="1">NOMINAL($E$46,C43)</f>
        <v>5.5293932629806974E-2</v>
      </c>
    </row>
    <row r="44" spans="2:5" x14ac:dyDescent="0.25">
      <c r="C44">
        <v>26</v>
      </c>
      <c r="D44" s="2">
        <f t="shared" si="0"/>
        <v>-1367.5069902082214</v>
      </c>
      <c r="E44" s="5">
        <f t="shared" si="1"/>
        <v>5.5289036967335115E-2</v>
      </c>
    </row>
    <row r="45" spans="2:5" x14ac:dyDescent="0.25">
      <c r="C45">
        <v>52</v>
      </c>
      <c r="D45" s="2">
        <f>PMT(E45/C45,20*C45,430000,0)</f>
        <v>-683.39038038867773</v>
      </c>
      <c r="E45" s="5">
        <f t="shared" si="1"/>
        <v>5.5259675124112562E-2</v>
      </c>
    </row>
    <row r="46" spans="2:5" x14ac:dyDescent="0.25">
      <c r="B46" t="s">
        <v>38</v>
      </c>
      <c r="D46" t="s">
        <v>39</v>
      </c>
      <c r="E46" s="5">
        <f>EFFECT(5.6%,2)</f>
        <v>5.6783999999999946E-2</v>
      </c>
    </row>
    <row r="50" spans="1:6" x14ac:dyDescent="0.25">
      <c r="B50" s="1" t="s">
        <v>13</v>
      </c>
    </row>
    <row r="57" spans="1:6" x14ac:dyDescent="0.25">
      <c r="B57" t="s">
        <v>12</v>
      </c>
    </row>
    <row r="58" spans="1:6" x14ac:dyDescent="0.25">
      <c r="A58" t="s">
        <v>41</v>
      </c>
    </row>
    <row r="59" spans="1:6" x14ac:dyDescent="0.25">
      <c r="B59" t="s">
        <v>14</v>
      </c>
      <c r="C59" s="4">
        <f>EFFECT(8%,2)</f>
        <v>8.1600000000000117E-2</v>
      </c>
    </row>
    <row r="60" spans="1:6" x14ac:dyDescent="0.25">
      <c r="A60" t="s">
        <v>15</v>
      </c>
      <c r="C60" s="4">
        <f>NOMINAL(C59,52)</f>
        <v>7.8500620080288463E-2</v>
      </c>
    </row>
    <row r="61" spans="1:6" x14ac:dyDescent="0.25">
      <c r="C61" s="3"/>
    </row>
    <row r="62" spans="1:6" x14ac:dyDescent="0.25">
      <c r="B62" t="s">
        <v>16</v>
      </c>
      <c r="C62" s="6">
        <f>C60/52</f>
        <v>1.5096273092363166E-3</v>
      </c>
    </row>
    <row r="63" spans="1:6" x14ac:dyDescent="0.25">
      <c r="B63" t="s">
        <v>17</v>
      </c>
      <c r="C63">
        <f>(20-4)*52</f>
        <v>832</v>
      </c>
    </row>
    <row r="64" spans="1:6" x14ac:dyDescent="0.25">
      <c r="B64" t="s">
        <v>18</v>
      </c>
      <c r="C64" s="9">
        <v>-1334.75</v>
      </c>
      <c r="F64" s="2"/>
    </row>
    <row r="65" spans="1:4" x14ac:dyDescent="0.25">
      <c r="B65" t="s">
        <v>19</v>
      </c>
      <c r="C65">
        <v>0</v>
      </c>
    </row>
    <row r="67" spans="1:4" x14ac:dyDescent="0.25">
      <c r="C67" t="s">
        <v>42</v>
      </c>
      <c r="D67" s="2">
        <f>PV(C62,C63,C64,C65)</f>
        <v>632122.18582747981</v>
      </c>
    </row>
    <row r="69" spans="1:4" x14ac:dyDescent="0.25">
      <c r="B69" s="1" t="s">
        <v>21</v>
      </c>
      <c r="C69" s="1"/>
    </row>
    <row r="70" spans="1:4" x14ac:dyDescent="0.25">
      <c r="A70" s="1" t="s">
        <v>22</v>
      </c>
      <c r="B70" s="1"/>
    </row>
    <row r="76" spans="1:4" x14ac:dyDescent="0.25">
      <c r="A76" t="s">
        <v>23</v>
      </c>
    </row>
    <row r="78" spans="1:4" x14ac:dyDescent="0.25">
      <c r="B78" t="s">
        <v>14</v>
      </c>
      <c r="C78" s="6">
        <f>EFFECT(7.9%,2)</f>
        <v>8.0560250000000222E-2</v>
      </c>
    </row>
    <row r="79" spans="1:4" x14ac:dyDescent="0.25">
      <c r="A79" t="s">
        <v>24</v>
      </c>
      <c r="C79" s="6">
        <f>NOMINAL(C78,52)</f>
        <v>7.7537407399433711E-2</v>
      </c>
    </row>
    <row r="81" spans="1:4" x14ac:dyDescent="0.25">
      <c r="A81" t="s">
        <v>26</v>
      </c>
      <c r="B81" t="s">
        <v>25</v>
      </c>
    </row>
    <row r="83" spans="1:4" x14ac:dyDescent="0.25">
      <c r="B83" t="s">
        <v>27</v>
      </c>
      <c r="C83" s="6">
        <f>C79/52</f>
        <v>1.4911039884506483E-3</v>
      </c>
    </row>
    <row r="84" spans="1:4" x14ac:dyDescent="0.25">
      <c r="B84" t="s">
        <v>17</v>
      </c>
      <c r="C84">
        <f>35*52</f>
        <v>1820</v>
      </c>
    </row>
    <row r="85" spans="1:4" x14ac:dyDescent="0.25">
      <c r="B85" t="s">
        <v>20</v>
      </c>
      <c r="C85" s="10">
        <v>330000</v>
      </c>
    </row>
    <row r="86" spans="1:4" x14ac:dyDescent="0.25">
      <c r="B86" t="s">
        <v>19</v>
      </c>
      <c r="C86">
        <v>0</v>
      </c>
    </row>
    <row r="88" spans="1:4" x14ac:dyDescent="0.25">
      <c r="B88" t="s">
        <v>18</v>
      </c>
      <c r="C88" s="2">
        <f>PMT(C83,C84,C85,C86)</f>
        <v>-527.07131021217094</v>
      </c>
      <c r="D88" t="s">
        <v>28</v>
      </c>
    </row>
    <row r="90" spans="1:4" x14ac:dyDescent="0.25">
      <c r="A90" t="s">
        <v>29</v>
      </c>
      <c r="C90" s="7">
        <f>C84*(-C88)</f>
        <v>959269.78458615113</v>
      </c>
    </row>
    <row r="91" spans="1:4" x14ac:dyDescent="0.25">
      <c r="A91" t="s">
        <v>30</v>
      </c>
      <c r="C91" s="8">
        <f>C90-C85</f>
        <v>629269.78458615113</v>
      </c>
    </row>
    <row r="94" spans="1:4" x14ac:dyDescent="0.25">
      <c r="A94" s="1" t="s">
        <v>31</v>
      </c>
      <c r="B94" s="1"/>
    </row>
    <row r="102" spans="1:3" x14ac:dyDescent="0.25">
      <c r="A102" t="s">
        <v>32</v>
      </c>
    </row>
    <row r="104" spans="1:3" x14ac:dyDescent="0.25">
      <c r="B104" t="s">
        <v>14</v>
      </c>
      <c r="C104" s="6">
        <f>EFFECT(6.3%,2)</f>
        <v>6.3992250000000084E-2</v>
      </c>
    </row>
    <row r="105" spans="1:3" x14ac:dyDescent="0.25">
      <c r="A105" t="s">
        <v>24</v>
      </c>
      <c r="C105" s="6">
        <f>NOMINAL(C104,24)</f>
        <v>6.2108332117150056E-2</v>
      </c>
    </row>
    <row r="107" spans="1:3" x14ac:dyDescent="0.25">
      <c r="A107" t="s">
        <v>33</v>
      </c>
    </row>
    <row r="109" spans="1:3" x14ac:dyDescent="0.25">
      <c r="B109" t="s">
        <v>27</v>
      </c>
      <c r="C109" s="6">
        <f>C105/24</f>
        <v>2.587847171547919E-3</v>
      </c>
    </row>
    <row r="110" spans="1:3" x14ac:dyDescent="0.25">
      <c r="B110" t="s">
        <v>17</v>
      </c>
      <c r="C110">
        <f>(30-1)*24</f>
        <v>696</v>
      </c>
    </row>
    <row r="111" spans="1:3" x14ac:dyDescent="0.25">
      <c r="B111" t="s">
        <v>18</v>
      </c>
      <c r="C111" s="9">
        <v>-1379.03</v>
      </c>
    </row>
    <row r="112" spans="1:3" x14ac:dyDescent="0.25">
      <c r="B112" t="s">
        <v>19</v>
      </c>
      <c r="C112">
        <v>0</v>
      </c>
    </row>
    <row r="114" spans="1:4" x14ac:dyDescent="0.25">
      <c r="B114" t="s">
        <v>20</v>
      </c>
      <c r="C114" s="2">
        <f>PV(C109,C110,C111,C112)</f>
        <v>444696.89993326267</v>
      </c>
    </row>
    <row r="116" spans="1:4" x14ac:dyDescent="0.25">
      <c r="A116" t="s">
        <v>34</v>
      </c>
      <c r="D116" s="2">
        <f>450000-C114</f>
        <v>5303.1000667373301</v>
      </c>
    </row>
    <row r="117" spans="1:4" x14ac:dyDescent="0.25">
      <c r="A117" t="s">
        <v>35</v>
      </c>
      <c r="D117" s="8">
        <f>24*(-C111)</f>
        <v>33096.720000000001</v>
      </c>
    </row>
    <row r="118" spans="1:4" x14ac:dyDescent="0.25">
      <c r="A118" t="s">
        <v>36</v>
      </c>
      <c r="D118" s="8">
        <f>D117-D116</f>
        <v>27793.619933262671</v>
      </c>
    </row>
    <row r="119" spans="1:4" x14ac:dyDescent="0.25">
      <c r="A119" t="s">
        <v>37</v>
      </c>
      <c r="D119" s="6">
        <f>D118/D117</f>
        <v>0.83976961865896893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</dc:creator>
  <cp:lastModifiedBy>instructor</cp:lastModifiedBy>
  <dcterms:created xsi:type="dcterms:W3CDTF">2014-10-14T17:45:32Z</dcterms:created>
  <dcterms:modified xsi:type="dcterms:W3CDTF">2014-10-21T21:23:10Z</dcterms:modified>
</cp:coreProperties>
</file>