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10500" windowHeight="10572" firstSheet="1" activeTab="4"/>
  </bookViews>
  <sheets>
    <sheet name="Question 1" sheetId="1" r:id="rId1"/>
    <sheet name="Question 2" sheetId="2" r:id="rId2"/>
    <sheet name="Question 3" sheetId="3" r:id="rId3"/>
    <sheet name="Question 4" sheetId="4" r:id="rId4"/>
    <sheet name="Question 5" sheetId="5" r:id="rId5"/>
    <sheet name="Question 6" sheetId="6" r:id="rId6"/>
  </sheets>
  <calcPr calcId="145621"/>
</workbook>
</file>

<file path=xl/calcChain.xml><?xml version="1.0" encoding="utf-8"?>
<calcChain xmlns="http://schemas.openxmlformats.org/spreadsheetml/2006/main">
  <c r="J14" i="5" l="1"/>
  <c r="J11" i="5"/>
  <c r="J12" i="5"/>
  <c r="J13" i="5"/>
  <c r="J10" i="5"/>
  <c r="E13" i="5"/>
  <c r="F14" i="5"/>
  <c r="G14" i="5"/>
  <c r="H14" i="5"/>
  <c r="I14" i="5"/>
  <c r="E14" i="5"/>
  <c r="F13" i="5"/>
  <c r="G13" i="5"/>
  <c r="H13" i="5"/>
  <c r="I13" i="5"/>
  <c r="F12" i="5"/>
  <c r="G12" i="5"/>
  <c r="H12" i="5"/>
  <c r="I12" i="5"/>
  <c r="E12" i="5"/>
  <c r="B72" i="4"/>
  <c r="C68" i="4"/>
  <c r="I14" i="4"/>
  <c r="I13" i="4"/>
  <c r="I12" i="4"/>
  <c r="I11" i="4"/>
  <c r="I10" i="4"/>
  <c r="F14" i="4"/>
  <c r="E14" i="4"/>
  <c r="G14" i="4"/>
  <c r="H14" i="4"/>
  <c r="D14" i="4"/>
  <c r="E13" i="4"/>
  <c r="F13" i="4"/>
  <c r="G13" i="4"/>
  <c r="H13" i="4"/>
  <c r="D13" i="4"/>
  <c r="E12" i="4"/>
  <c r="F12" i="4"/>
  <c r="G12" i="4"/>
  <c r="H12" i="4"/>
  <c r="D12" i="4"/>
  <c r="G87" i="3" l="1"/>
  <c r="E87" i="3"/>
  <c r="B66" i="3"/>
  <c r="G85" i="3"/>
  <c r="F81" i="3"/>
  <c r="A73" i="3"/>
  <c r="B65" i="3"/>
  <c r="A61" i="3"/>
  <c r="A53" i="3"/>
  <c r="A48" i="3"/>
  <c r="I33" i="3"/>
  <c r="C17" i="3"/>
  <c r="F17" i="3"/>
  <c r="J17" i="3"/>
  <c r="J13" i="3"/>
  <c r="J14" i="3"/>
  <c r="J15" i="3"/>
  <c r="J16" i="3"/>
  <c r="J12" i="3"/>
  <c r="I16" i="3"/>
  <c r="I13" i="3"/>
  <c r="I14" i="3"/>
  <c r="I15" i="3"/>
  <c r="I12" i="3"/>
  <c r="I17" i="3" s="1"/>
  <c r="H13" i="3"/>
  <c r="H14" i="3"/>
  <c r="H15" i="3"/>
  <c r="H16" i="3"/>
  <c r="H12" i="3"/>
  <c r="H17" i="3" s="1"/>
  <c r="E199" i="1" l="1"/>
  <c r="J174" i="1"/>
  <c r="B180" i="1"/>
  <c r="M163" i="1"/>
  <c r="M162" i="1"/>
  <c r="M161" i="1"/>
  <c r="M160" i="1"/>
  <c r="M159" i="1"/>
  <c r="M158" i="1"/>
  <c r="L162" i="1"/>
  <c r="K162" i="1"/>
  <c r="J162" i="1"/>
  <c r="I162" i="1"/>
  <c r="H162" i="1"/>
  <c r="G162" i="1"/>
  <c r="F162" i="1"/>
  <c r="E162" i="1"/>
  <c r="D162" i="1"/>
  <c r="C162" i="1"/>
  <c r="B162" i="1"/>
  <c r="L161" i="1"/>
  <c r="K161" i="1"/>
  <c r="J161" i="1"/>
  <c r="I161" i="1"/>
  <c r="H161" i="1"/>
  <c r="G161" i="1"/>
  <c r="F161" i="1"/>
  <c r="E161" i="1"/>
  <c r="D161" i="1"/>
  <c r="C161" i="1"/>
  <c r="B161" i="1"/>
  <c r="L160" i="1"/>
  <c r="K160" i="1"/>
  <c r="J160" i="1"/>
  <c r="I160" i="1"/>
  <c r="H160" i="1"/>
  <c r="G160" i="1"/>
  <c r="F160" i="1"/>
  <c r="E160" i="1"/>
  <c r="D160" i="1"/>
  <c r="C160" i="1"/>
  <c r="B160" i="1"/>
  <c r="E153" i="1"/>
  <c r="I130" i="1"/>
  <c r="M121" i="1"/>
  <c r="M120" i="1"/>
  <c r="M119" i="1"/>
  <c r="M118" i="1"/>
  <c r="M117" i="1"/>
  <c r="M116" i="1"/>
  <c r="L120" i="1"/>
  <c r="K120" i="1"/>
  <c r="J120" i="1"/>
  <c r="I120" i="1"/>
  <c r="H120" i="1"/>
  <c r="G120" i="1"/>
  <c r="F120" i="1"/>
  <c r="E120" i="1"/>
  <c r="D120" i="1"/>
  <c r="C120" i="1"/>
  <c r="B120" i="1"/>
  <c r="L119" i="1"/>
  <c r="K119" i="1"/>
  <c r="J119" i="1"/>
  <c r="I119" i="1"/>
  <c r="H119" i="1"/>
  <c r="G119" i="1"/>
  <c r="F119" i="1"/>
  <c r="E119" i="1"/>
  <c r="D119" i="1"/>
  <c r="C119" i="1"/>
  <c r="B119" i="1"/>
  <c r="L118" i="1"/>
  <c r="K118" i="1"/>
  <c r="J118" i="1"/>
  <c r="I118" i="1"/>
  <c r="H118" i="1"/>
  <c r="G118" i="1"/>
  <c r="F118" i="1"/>
  <c r="E118" i="1"/>
  <c r="D118" i="1"/>
  <c r="C118" i="1"/>
  <c r="B118" i="1"/>
  <c r="A111" i="1"/>
  <c r="I84" i="1"/>
  <c r="B92" i="1"/>
  <c r="M74" i="1"/>
  <c r="M70" i="1"/>
  <c r="M69" i="1"/>
  <c r="L73" i="1"/>
  <c r="K73" i="1"/>
  <c r="J73" i="1"/>
  <c r="I73" i="1"/>
  <c r="H73" i="1"/>
  <c r="G73" i="1"/>
  <c r="F73" i="1"/>
  <c r="E73" i="1"/>
  <c r="M73" i="1" s="1"/>
  <c r="D73" i="1"/>
  <c r="C73" i="1"/>
  <c r="B73" i="1"/>
  <c r="L72" i="1"/>
  <c r="K72" i="1"/>
  <c r="J72" i="1"/>
  <c r="I72" i="1"/>
  <c r="H72" i="1"/>
  <c r="G72" i="1"/>
  <c r="F72" i="1"/>
  <c r="E72" i="1"/>
  <c r="D72" i="1"/>
  <c r="C72" i="1"/>
  <c r="B72" i="1"/>
  <c r="M72" i="1" s="1"/>
  <c r="L71" i="1"/>
  <c r="K71" i="1"/>
  <c r="J71" i="1"/>
  <c r="I71" i="1"/>
  <c r="H71" i="1"/>
  <c r="G71" i="1"/>
  <c r="F71" i="1"/>
  <c r="E71" i="1"/>
  <c r="D71" i="1"/>
  <c r="C71" i="1"/>
  <c r="B71" i="1"/>
  <c r="M71" i="1" s="1"/>
  <c r="B63" i="1"/>
  <c r="I35" i="1" l="1"/>
  <c r="B40" i="1"/>
  <c r="M20" i="1"/>
  <c r="M16" i="1"/>
  <c r="M15" i="1"/>
  <c r="C19" i="1"/>
  <c r="D19" i="1"/>
  <c r="E19" i="1"/>
  <c r="F19" i="1"/>
  <c r="G19" i="1"/>
  <c r="H19" i="1"/>
  <c r="I19" i="1"/>
  <c r="J19" i="1"/>
  <c r="K19" i="1"/>
  <c r="L19" i="1"/>
  <c r="B19" i="1"/>
  <c r="C18" i="1"/>
  <c r="D18" i="1"/>
  <c r="E18" i="1"/>
  <c r="F18" i="1"/>
  <c r="G18" i="1"/>
  <c r="H18" i="1"/>
  <c r="I18" i="1"/>
  <c r="J18" i="1"/>
  <c r="K18" i="1"/>
  <c r="L18" i="1"/>
  <c r="B18" i="1"/>
  <c r="M18" i="1" s="1"/>
  <c r="C17" i="1"/>
  <c r="D17" i="1"/>
  <c r="E17" i="1"/>
  <c r="F17" i="1"/>
  <c r="G17" i="1"/>
  <c r="H17" i="1"/>
  <c r="I17" i="1"/>
  <c r="J17" i="1"/>
  <c r="K17" i="1"/>
  <c r="L17" i="1"/>
  <c r="B17" i="1"/>
  <c r="M17" i="1" l="1"/>
  <c r="M19" i="1"/>
</calcChain>
</file>

<file path=xl/sharedStrings.xml><?xml version="1.0" encoding="utf-8"?>
<sst xmlns="http://schemas.openxmlformats.org/spreadsheetml/2006/main" count="137" uniqueCount="91">
  <si>
    <t>Assignment 7</t>
  </si>
  <si>
    <t xml:space="preserve">Jamie Kretzschmar </t>
  </si>
  <si>
    <t>For each of the following sets of data:</t>
  </si>
  <si>
    <t>a) determine the regression equation</t>
  </si>
  <si>
    <t>b) construct a scatter diagram and plot the regression line</t>
  </si>
  <si>
    <t>c) compute the coefficient of correlation</t>
  </si>
  <si>
    <t xml:space="preserve">data set - j </t>
  </si>
  <si>
    <t>x</t>
  </si>
  <si>
    <t>y</t>
  </si>
  <si>
    <t>xy</t>
  </si>
  <si>
    <t>x*2</t>
  </si>
  <si>
    <t>y*2</t>
  </si>
  <si>
    <t>Totals:</t>
  </si>
  <si>
    <t xml:space="preserve">n= </t>
  </si>
  <si>
    <t xml:space="preserve">a = </t>
  </si>
  <si>
    <t>b=</t>
  </si>
  <si>
    <t>b =</t>
  </si>
  <si>
    <t>The regression equation is yp = 2.738 + .5189x</t>
  </si>
  <si>
    <t>c. Coefficient of correlation</t>
  </si>
  <si>
    <t xml:space="preserve">Data set - ii </t>
  </si>
  <si>
    <t xml:space="preserve">n = </t>
  </si>
  <si>
    <t>a=</t>
  </si>
  <si>
    <t>The regression equation is yp = 3  + .50x</t>
  </si>
  <si>
    <t>Coefficient of correlation</t>
  </si>
  <si>
    <t>Data set - iii</t>
  </si>
  <si>
    <t>The regression equation is yp = 3.0027  + .4997x</t>
  </si>
  <si>
    <t xml:space="preserve">Coefficient of Correlation: </t>
  </si>
  <si>
    <t>Data set - iv</t>
  </si>
  <si>
    <t>3.0016 + .4999x</t>
  </si>
  <si>
    <t>Coefficient of Corellation</t>
  </si>
  <si>
    <t>Question 2</t>
  </si>
  <si>
    <t>Comment on the results for Question 1. Refer to chapter 1 pg 7-8. Indicate the suitability of using a regression</t>
  </si>
  <si>
    <t>line for each data set and any other issues that need to be considered.</t>
  </si>
  <si>
    <t>The first data set is a linear relationship, it corresponds to two variables and looks to be distributed normally.</t>
  </si>
  <si>
    <t>The second graph does not distribute normally but there is an obvious relationship between the two variables</t>
  </si>
  <si>
    <t>it is not linear and the regression line is not relevant.</t>
  </si>
  <si>
    <t>The third graph is linear but has a different regression line from the first graph</t>
  </si>
  <si>
    <t>The line is offset by the one outlier which lowers the correlation to .816 rather than one</t>
  </si>
  <si>
    <t>The fourth and final graph shows that one outlier is enough to create a high correlation coefficient, even though</t>
  </si>
  <si>
    <t>the relationship between the two variables is not linear</t>
  </si>
  <si>
    <t>A line of regression is suitable because there is a linear relationship</t>
  </si>
  <si>
    <t xml:space="preserve">The data set is not linear and therefore the line of regression is not relevant </t>
  </si>
  <si>
    <t>Question 3</t>
  </si>
  <si>
    <t>A management consultant has been hired to determine the relationship between sales volume and the number</t>
  </si>
  <si>
    <t>of salespersons. The data for a random sample of five companies are listed below.</t>
  </si>
  <si>
    <t>Company</t>
  </si>
  <si>
    <t>A</t>
  </si>
  <si>
    <t>B</t>
  </si>
  <si>
    <t xml:space="preserve">C </t>
  </si>
  <si>
    <t>D</t>
  </si>
  <si>
    <t>E</t>
  </si>
  <si>
    <t>Determine the regression equation</t>
  </si>
  <si>
    <t>Number of Salespersons (y)</t>
  </si>
  <si>
    <t>Volume of sales (000s) (x)</t>
  </si>
  <si>
    <t>x^2</t>
  </si>
  <si>
    <t>y^2</t>
  </si>
  <si>
    <t>Total</t>
  </si>
  <si>
    <t>8.0569 + 7.75186x</t>
  </si>
  <si>
    <t>Compute the coefficient of correlation</t>
  </si>
  <si>
    <t>Compute the standard error of estimate</t>
  </si>
  <si>
    <t>Standard error of estimate:</t>
  </si>
  <si>
    <t>Calculate the sales volume if the number of salesperson is 300</t>
  </si>
  <si>
    <t>Determine the 95% confidence interval for a company that has 500 salespersons</t>
  </si>
  <si>
    <t>yp=</t>
  </si>
  <si>
    <t>x=</t>
  </si>
  <si>
    <t>mean=</t>
  </si>
  <si>
    <t>se=</t>
  </si>
  <si>
    <t>tn-2</t>
  </si>
  <si>
    <t>n=</t>
  </si>
  <si>
    <t>63.4610 + OR -</t>
  </si>
  <si>
    <t xml:space="preserve">The confidence limits are between </t>
  </si>
  <si>
    <t>and</t>
  </si>
  <si>
    <t>Question 4</t>
  </si>
  <si>
    <t>The following data have been collected by a credit card company:</t>
  </si>
  <si>
    <t>Year</t>
  </si>
  <si>
    <t>Explain your choice of dependent variable</t>
  </si>
  <si>
    <t>It is more reasonable to conclude that the index of business activity depends on the average monthly bill</t>
  </si>
  <si>
    <t>Average monthly bill ($) y</t>
  </si>
  <si>
    <t>Index of business activity x</t>
  </si>
  <si>
    <t>Totals</t>
  </si>
  <si>
    <t xml:space="preserve"> determine the least squares regression equation</t>
  </si>
  <si>
    <t>Least squares regression equation = y=6.9944x + 282.8624</t>
  </si>
  <si>
    <t>Contruct a scatter diagram and plot the regression line</t>
  </si>
  <si>
    <t>Calculate r for the data</t>
  </si>
  <si>
    <t>r=</t>
  </si>
  <si>
    <t>Compute se</t>
  </si>
  <si>
    <t>Question 5</t>
  </si>
  <si>
    <t>A local radio station had collected the following data from its sales department:</t>
  </si>
  <si>
    <t>Number of listeners in a 24-h period (000s) y</t>
  </si>
  <si>
    <t>Number of commercials in a 24-h period x</t>
  </si>
  <si>
    <t>Regression Equation = y = -5347x+447.9911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</si>
</sst>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000"/>
    <numFmt numFmtId="165" formatCode="0.000000000000"/>
    <numFmt numFmtId="166" formatCode="0.00000000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2" applyNumberFormat="0" applyAlignment="0" applyProtection="0"/>
    <xf numFmtId="0" fontId="1" fillId="3" borderId="0" applyNumberFormat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1" xfId="1"/>
    <xf numFmtId="0" fontId="3" fillId="0" borderId="0" xfId="2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0" xfId="0" applyFill="1" applyBorder="1" applyAlignment="1"/>
    <xf numFmtId="0" fontId="0" fillId="0" borderId="3" xfId="0" applyFill="1" applyBorder="1" applyAlignment="1">
      <alignment horizontal="center"/>
    </xf>
    <xf numFmtId="2" fontId="5" fillId="3" borderId="3" xfId="4" applyNumberFormat="1" applyFont="1" applyBorder="1" applyAlignment="1">
      <alignment horizontal="center"/>
    </xf>
    <xf numFmtId="0" fontId="5" fillId="3" borderId="3" xfId="4" applyFont="1" applyBorder="1" applyAlignment="1">
      <alignment horizontal="center"/>
    </xf>
    <xf numFmtId="0" fontId="6" fillId="0" borderId="0" xfId="0" applyFont="1"/>
    <xf numFmtId="164" fontId="6" fillId="0" borderId="0" xfId="0" applyNumberFormat="1" applyFont="1"/>
    <xf numFmtId="0" fontId="4" fillId="2" borderId="2" xfId="3"/>
    <xf numFmtId="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3" borderId="3" xfId="4" applyFont="1" applyBorder="1"/>
    <xf numFmtId="0" fontId="7" fillId="0" borderId="0" xfId="0" applyFont="1" applyFill="1" applyBorder="1" applyAlignment="1">
      <alignment horizontal="center"/>
    </xf>
    <xf numFmtId="0" fontId="0" fillId="0" borderId="0" xfId="0" applyBorder="1"/>
    <xf numFmtId="2" fontId="0" fillId="0" borderId="3" xfId="0" applyNumberFormat="1" applyFill="1" applyBorder="1" applyAlignment="1">
      <alignment horizontal="center"/>
    </xf>
    <xf numFmtId="164" fontId="0" fillId="0" borderId="0" xfId="0" applyNumberFormat="1"/>
    <xf numFmtId="0" fontId="4" fillId="2" borderId="2" xfId="3" applyAlignment="1">
      <alignment horizontal="right"/>
    </xf>
    <xf numFmtId="164" fontId="4" fillId="2" borderId="2" xfId="3" applyNumberFormat="1" applyAlignment="1">
      <alignment horizontal="left"/>
    </xf>
    <xf numFmtId="0" fontId="4" fillId="2" borderId="2" xfId="3" applyAlignment="1">
      <alignment horizontal="left"/>
    </xf>
    <xf numFmtId="0" fontId="5" fillId="0" borderId="0" xfId="0" applyFont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6" xfId="0" applyFont="1" applyBorder="1"/>
    <xf numFmtId="0" fontId="5" fillId="0" borderId="3" xfId="0" applyFont="1" applyFill="1" applyBorder="1"/>
    <xf numFmtId="0" fontId="4" fillId="2" borderId="7" xfId="3" applyBorder="1"/>
    <xf numFmtId="0" fontId="4" fillId="2" borderId="8" xfId="3" applyBorder="1"/>
    <xf numFmtId="0" fontId="4" fillId="2" borderId="9" xfId="3" applyBorder="1"/>
    <xf numFmtId="0" fontId="4" fillId="2" borderId="10" xfId="3" applyBorder="1"/>
    <xf numFmtId="0" fontId="4" fillId="2" borderId="11" xfId="3" applyBorder="1"/>
    <xf numFmtId="0" fontId="4" fillId="2" borderId="12" xfId="3" applyBorder="1"/>
    <xf numFmtId="164" fontId="4" fillId="2" borderId="2" xfId="3" applyNumberFormat="1"/>
    <xf numFmtId="165" fontId="4" fillId="2" borderId="2" xfId="3" applyNumberFormat="1"/>
    <xf numFmtId="0" fontId="4" fillId="2" borderId="2" xfId="3" applyAlignment="1">
      <alignment horizontal="center"/>
    </xf>
    <xf numFmtId="166" fontId="4" fillId="2" borderId="2" xfId="3" applyNumberFormat="1"/>
    <xf numFmtId="0" fontId="3" fillId="0" borderId="0" xfId="2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NumberFormat="1" applyBorder="1" applyAlignment="1">
      <alignment horizontal="center"/>
    </xf>
    <xf numFmtId="0" fontId="0" fillId="0" borderId="3" xfId="5" applyNumberFormat="1" applyFont="1" applyBorder="1" applyAlignment="1">
      <alignment horizontal="center"/>
    </xf>
    <xf numFmtId="0" fontId="0" fillId="0" borderId="3" xfId="0" applyNumberFormat="1" applyFill="1" applyBorder="1" applyAlignment="1">
      <alignment horizontal="center"/>
    </xf>
  </cellXfs>
  <cellStyles count="6">
    <cellStyle name="20% - Accent1" xfId="4" builtinId="30"/>
    <cellStyle name="Calculation" xfId="3" builtinId="22"/>
    <cellStyle name="Comma" xfId="5" builtinId="3"/>
    <cellStyle name="Heading 1" xfId="1" builtinId="16"/>
    <cellStyle name="Heading 4" xfId="2" builtinId="1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</a:t>
            </a:r>
            <a:r>
              <a:rPr lang="en-US" baseline="0"/>
              <a:t> Set - i</a:t>
            </a:r>
            <a:endParaRPr lang="en-US"/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9.0767808953458276E-2"/>
          <c:y val="0.16266981985613574"/>
          <c:w val="0.85255850060995897"/>
          <c:h val="0.67584423960656792"/>
        </c:manualLayout>
      </c:layout>
      <c:scatterChart>
        <c:scatterStyle val="lineMarker"/>
        <c:varyColors val="0"/>
        <c:ser>
          <c:idx val="1"/>
          <c:order val="0"/>
          <c:spPr>
            <a:ln w="28575">
              <a:noFill/>
            </a:ln>
          </c:spPr>
          <c:marker>
            <c:symbol val="triangle"/>
            <c:size val="6"/>
            <c:spPr>
              <a:solidFill>
                <a:schemeClr val="accent1"/>
              </a:solidFill>
            </c:spPr>
          </c:marker>
          <c:trendline>
            <c:trendlineType val="linear"/>
            <c:backward val="5"/>
            <c:dispRSqr val="1"/>
            <c:dispEq val="1"/>
            <c:trendlineLbl>
              <c:numFmt formatCode="General" sourceLinked="0"/>
            </c:trendlineLbl>
          </c:trendline>
          <c:trendline>
            <c:trendlineType val="linear"/>
            <c:backward val="5"/>
            <c:dispRSqr val="0"/>
            <c:dispEq val="0"/>
          </c:trendline>
          <c:xVal>
            <c:numRef>
              <c:f>'Question 1'!$B$15:$L$15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6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1'!$B$16:$L$16</c:f>
              <c:numCache>
                <c:formatCode>General</c:formatCode>
                <c:ptCount val="11"/>
                <c:pt idx="0">
                  <c:v>8.0399999999999991</c:v>
                </c:pt>
                <c:pt idx="1">
                  <c:v>6.95</c:v>
                </c:pt>
                <c:pt idx="2">
                  <c:v>7.58</c:v>
                </c:pt>
                <c:pt idx="3">
                  <c:v>8.81</c:v>
                </c:pt>
                <c:pt idx="4">
                  <c:v>8.33</c:v>
                </c:pt>
                <c:pt idx="5">
                  <c:v>9.9600000000000009</c:v>
                </c:pt>
                <c:pt idx="6">
                  <c:v>7.24</c:v>
                </c:pt>
                <c:pt idx="7">
                  <c:v>4.26</c:v>
                </c:pt>
                <c:pt idx="8">
                  <c:v>10.86</c:v>
                </c:pt>
                <c:pt idx="9">
                  <c:v>4.82</c:v>
                </c:pt>
                <c:pt idx="10">
                  <c:v>5.68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31136"/>
        <c:axId val="83797504"/>
      </c:scatterChart>
      <c:valAx>
        <c:axId val="64331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83797504"/>
        <c:crosses val="autoZero"/>
        <c:crossBetween val="midCat"/>
      </c:valAx>
      <c:valAx>
        <c:axId val="83797504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4331136"/>
        <c:crosses val="autoZero"/>
        <c:crossBetween val="midCat"/>
      </c:valAx>
      <c:spPr>
        <a:ln w="25400" cmpd="sng"/>
      </c:spPr>
    </c:plotArea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 Set -</a:t>
            </a:r>
            <a:r>
              <a:rPr lang="en-US" baseline="0"/>
              <a:t> ii</a:t>
            </a:r>
            <a:endParaRPr lang="en-US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349468503937008"/>
          <c:y val="0.16714129483814524"/>
          <c:w val="0.75837948381452314"/>
          <c:h val="0.7122491980169145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triangle"/>
            <c:size val="5"/>
          </c:marker>
          <c:trendline>
            <c:trendlineType val="linear"/>
            <c:backward val="4"/>
            <c:dispRSqr val="1"/>
            <c:dispEq val="1"/>
            <c:trendlineLbl>
              <c:layout>
                <c:manualLayout>
                  <c:x val="-1.9448162729658793E-2"/>
                  <c:y val="-3.2531714785651797E-2"/>
                </c:manualLayout>
              </c:layout>
              <c:numFmt formatCode="General" sourceLinked="0"/>
            </c:trendlineLbl>
          </c:trendline>
          <c:xVal>
            <c:numRef>
              <c:f>'Question 1'!$B$69:$L$69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4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1'!$B$70:$L$70</c:f>
              <c:numCache>
                <c:formatCode>0.00</c:formatCode>
                <c:ptCount val="11"/>
                <c:pt idx="0">
                  <c:v>9.14</c:v>
                </c:pt>
                <c:pt idx="1">
                  <c:v>8.14</c:v>
                </c:pt>
                <c:pt idx="2">
                  <c:v>8.74</c:v>
                </c:pt>
                <c:pt idx="3">
                  <c:v>8.77</c:v>
                </c:pt>
                <c:pt idx="4">
                  <c:v>9.26</c:v>
                </c:pt>
                <c:pt idx="5">
                  <c:v>8.1</c:v>
                </c:pt>
                <c:pt idx="6">
                  <c:v>6.13</c:v>
                </c:pt>
                <c:pt idx="7">
                  <c:v>3.1</c:v>
                </c:pt>
                <c:pt idx="8">
                  <c:v>9.1300000000000008</c:v>
                </c:pt>
                <c:pt idx="9">
                  <c:v>7.26</c:v>
                </c:pt>
                <c:pt idx="10">
                  <c:v>4.74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091456"/>
        <c:axId val="87093632"/>
      </c:scatterChart>
      <c:valAx>
        <c:axId val="87091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093632"/>
        <c:crosses val="autoZero"/>
        <c:crossBetween val="midCat"/>
      </c:valAx>
      <c:valAx>
        <c:axId val="870936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09145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 Set - iii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4050240594925634"/>
          <c:y val="0.13936351706036745"/>
          <c:w val="0.79726837270341211"/>
          <c:h val="0.7261380869058033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backward val="4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'Question 1'!$B$116:$L$116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4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1'!$B$117:$L$117</c:f>
              <c:numCache>
                <c:formatCode>0.00</c:formatCode>
                <c:ptCount val="11"/>
                <c:pt idx="0">
                  <c:v>7.46</c:v>
                </c:pt>
                <c:pt idx="1">
                  <c:v>6.77</c:v>
                </c:pt>
                <c:pt idx="2">
                  <c:v>12.74</c:v>
                </c:pt>
                <c:pt idx="3">
                  <c:v>7.11</c:v>
                </c:pt>
                <c:pt idx="4">
                  <c:v>7.81</c:v>
                </c:pt>
                <c:pt idx="5">
                  <c:v>8.84</c:v>
                </c:pt>
                <c:pt idx="6">
                  <c:v>6.08</c:v>
                </c:pt>
                <c:pt idx="7">
                  <c:v>5.39</c:v>
                </c:pt>
                <c:pt idx="8">
                  <c:v>8.15</c:v>
                </c:pt>
                <c:pt idx="9">
                  <c:v>6.42</c:v>
                </c:pt>
                <c:pt idx="10">
                  <c:v>5.73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triangle"/>
            <c:size val="4"/>
          </c:marker>
          <c:xVal>
            <c:numRef>
              <c:f>'Question 1'!$B$116:$L$116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4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1'!$B$117:$L$117</c:f>
              <c:numCache>
                <c:formatCode>0.00</c:formatCode>
                <c:ptCount val="11"/>
                <c:pt idx="0">
                  <c:v>7.46</c:v>
                </c:pt>
                <c:pt idx="1">
                  <c:v>6.77</c:v>
                </c:pt>
                <c:pt idx="2">
                  <c:v>12.74</c:v>
                </c:pt>
                <c:pt idx="3">
                  <c:v>7.11</c:v>
                </c:pt>
                <c:pt idx="4">
                  <c:v>7.81</c:v>
                </c:pt>
                <c:pt idx="5">
                  <c:v>8.84</c:v>
                </c:pt>
                <c:pt idx="6">
                  <c:v>6.08</c:v>
                </c:pt>
                <c:pt idx="7">
                  <c:v>5.39</c:v>
                </c:pt>
                <c:pt idx="8">
                  <c:v>8.15</c:v>
                </c:pt>
                <c:pt idx="9">
                  <c:v>6.42</c:v>
                </c:pt>
                <c:pt idx="10">
                  <c:v>5.73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504768"/>
        <c:axId val="87511040"/>
      </c:scatterChart>
      <c:valAx>
        <c:axId val="87504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511040"/>
        <c:crosses val="autoZero"/>
        <c:crossBetween val="midCat"/>
      </c:valAx>
      <c:valAx>
        <c:axId val="875110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5047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</a:t>
            </a:r>
            <a:r>
              <a:rPr lang="en-US" baseline="0"/>
              <a:t> Set - iv</a:t>
            </a:r>
            <a:endParaRPr lang="en-US"/>
          </a:p>
        </c:rich>
      </c:tx>
      <c:layout>
        <c:manualLayout>
          <c:xMode val="edge"/>
          <c:yMode val="edge"/>
          <c:x val="0.38634711286089241"/>
          <c:y val="2.777777777777777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4883573928258967"/>
          <c:y val="0.14862277631962673"/>
          <c:w val="0.78893503937007869"/>
          <c:h val="0.6937306794983960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backward val="8"/>
            <c:dispRSqr val="1"/>
            <c:dispEq val="1"/>
            <c:trendlineLbl>
              <c:layout>
                <c:manualLayout>
                  <c:x val="-2.1643482064741908E-2"/>
                  <c:y val="-4.7462817147856518E-4"/>
                </c:manualLayout>
              </c:layout>
              <c:numFmt formatCode="General" sourceLinked="0"/>
            </c:trendlineLbl>
          </c:trendline>
          <c:xVal>
            <c:numRef>
              <c:f>'Question 1'!$B$158:$L$158</c:f>
              <c:numCache>
                <c:formatCode>0.00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19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</c:numCache>
            </c:numRef>
          </c:xVal>
          <c:yVal>
            <c:numRef>
              <c:f>'Question 1'!$B$159:$L$159</c:f>
              <c:numCache>
                <c:formatCode>0.00</c:formatCode>
                <c:ptCount val="11"/>
                <c:pt idx="0">
                  <c:v>6.58</c:v>
                </c:pt>
                <c:pt idx="1">
                  <c:v>5.76</c:v>
                </c:pt>
                <c:pt idx="2">
                  <c:v>7.71</c:v>
                </c:pt>
                <c:pt idx="3">
                  <c:v>8.84</c:v>
                </c:pt>
                <c:pt idx="4">
                  <c:v>8.4700000000000006</c:v>
                </c:pt>
                <c:pt idx="5">
                  <c:v>7.04</c:v>
                </c:pt>
                <c:pt idx="6">
                  <c:v>5.25</c:v>
                </c:pt>
                <c:pt idx="7">
                  <c:v>12.5</c:v>
                </c:pt>
                <c:pt idx="8">
                  <c:v>5.56</c:v>
                </c:pt>
                <c:pt idx="9">
                  <c:v>7.91</c:v>
                </c:pt>
                <c:pt idx="10">
                  <c:v>6.89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triangle"/>
            <c:size val="4"/>
            <c:spPr>
              <a:solidFill>
                <a:schemeClr val="accent1"/>
              </a:solidFill>
            </c:spPr>
          </c:marker>
          <c:xVal>
            <c:numRef>
              <c:f>'Question 1'!$B$158:$L$158</c:f>
              <c:numCache>
                <c:formatCode>0.00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19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</c:numCache>
            </c:numRef>
          </c:xVal>
          <c:yVal>
            <c:numRef>
              <c:f>'Question 1'!$B$159:$L$159</c:f>
              <c:numCache>
                <c:formatCode>0.00</c:formatCode>
                <c:ptCount val="11"/>
                <c:pt idx="0">
                  <c:v>6.58</c:v>
                </c:pt>
                <c:pt idx="1">
                  <c:v>5.76</c:v>
                </c:pt>
                <c:pt idx="2">
                  <c:v>7.71</c:v>
                </c:pt>
                <c:pt idx="3">
                  <c:v>8.84</c:v>
                </c:pt>
                <c:pt idx="4">
                  <c:v>8.4700000000000006</c:v>
                </c:pt>
                <c:pt idx="5">
                  <c:v>7.04</c:v>
                </c:pt>
                <c:pt idx="6">
                  <c:v>5.25</c:v>
                </c:pt>
                <c:pt idx="7">
                  <c:v>12.5</c:v>
                </c:pt>
                <c:pt idx="8">
                  <c:v>5.56</c:v>
                </c:pt>
                <c:pt idx="9">
                  <c:v>7.91</c:v>
                </c:pt>
                <c:pt idx="10">
                  <c:v>6.89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210624"/>
        <c:axId val="87217280"/>
      </c:scatterChart>
      <c:valAx>
        <c:axId val="872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217280"/>
        <c:crosses val="autoZero"/>
        <c:crossBetween val="midCat"/>
      </c:valAx>
      <c:valAx>
        <c:axId val="872172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2106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</a:t>
            </a:r>
            <a:r>
              <a:rPr lang="en-US" baseline="0"/>
              <a:t> Set - i</a:t>
            </a:r>
            <a:endParaRPr lang="en-US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9.0767808953458276E-2"/>
          <c:y val="0.16266981985613574"/>
          <c:w val="0.85255850060995897"/>
          <c:h val="0.67584423960656792"/>
        </c:manualLayout>
      </c:layout>
      <c:scatterChart>
        <c:scatterStyle val="lineMarker"/>
        <c:varyColors val="0"/>
        <c:ser>
          <c:idx val="1"/>
          <c:order val="0"/>
          <c:spPr>
            <a:ln w="28575">
              <a:noFill/>
            </a:ln>
          </c:spPr>
          <c:marker>
            <c:symbol val="triangle"/>
            <c:size val="6"/>
            <c:spPr>
              <a:solidFill>
                <a:schemeClr val="accent1"/>
              </a:solidFill>
            </c:spPr>
          </c:marker>
          <c:trendline>
            <c:trendlineType val="linear"/>
            <c:backward val="5"/>
            <c:dispRSqr val="1"/>
            <c:dispEq val="1"/>
            <c:trendlineLbl>
              <c:layout/>
              <c:numFmt formatCode="General" sourceLinked="0"/>
            </c:trendlineLbl>
          </c:trendline>
          <c:trendline>
            <c:trendlineType val="linear"/>
            <c:backward val="5"/>
            <c:dispRSqr val="0"/>
            <c:dispEq val="0"/>
          </c:trendline>
          <c:xVal>
            <c:numRef>
              <c:f>'Question 1'!$B$15:$L$15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6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1'!$B$16:$L$16</c:f>
              <c:numCache>
                <c:formatCode>General</c:formatCode>
                <c:ptCount val="11"/>
                <c:pt idx="0">
                  <c:v>8.0399999999999991</c:v>
                </c:pt>
                <c:pt idx="1">
                  <c:v>6.95</c:v>
                </c:pt>
                <c:pt idx="2">
                  <c:v>7.58</c:v>
                </c:pt>
                <c:pt idx="3">
                  <c:v>8.81</c:v>
                </c:pt>
                <c:pt idx="4">
                  <c:v>8.33</c:v>
                </c:pt>
                <c:pt idx="5">
                  <c:v>9.9600000000000009</c:v>
                </c:pt>
                <c:pt idx="6">
                  <c:v>7.24</c:v>
                </c:pt>
                <c:pt idx="7">
                  <c:v>4.26</c:v>
                </c:pt>
                <c:pt idx="8">
                  <c:v>10.86</c:v>
                </c:pt>
                <c:pt idx="9">
                  <c:v>4.82</c:v>
                </c:pt>
                <c:pt idx="10">
                  <c:v>5.68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27488"/>
        <c:axId val="87329408"/>
      </c:scatterChart>
      <c:valAx>
        <c:axId val="8732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329408"/>
        <c:crosses val="autoZero"/>
        <c:crossBetween val="midCat"/>
      </c:valAx>
      <c:valAx>
        <c:axId val="87329408"/>
        <c:scaling>
          <c:orientation val="minMax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7327488"/>
        <c:crosses val="autoZero"/>
        <c:crossBetween val="midCat"/>
      </c:valAx>
      <c:spPr>
        <a:ln w="25400" cmpd="sng"/>
      </c:spPr>
    </c:plotArea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 Set -</a:t>
            </a:r>
            <a:r>
              <a:rPr lang="en-US" baseline="0"/>
              <a:t> ii</a:t>
            </a:r>
            <a:endParaRPr lang="en-US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349468503937008"/>
          <c:y val="0.16714129483814524"/>
          <c:w val="0.75837948381452314"/>
          <c:h val="0.7122491980169145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triangle"/>
            <c:size val="5"/>
          </c:marker>
          <c:trendline>
            <c:trendlineType val="linear"/>
            <c:backward val="4"/>
            <c:dispRSqr val="1"/>
            <c:dispEq val="1"/>
            <c:trendlineLbl>
              <c:layout>
                <c:manualLayout>
                  <c:x val="-1.9448162729658793E-2"/>
                  <c:y val="-3.2531714785651797E-2"/>
                </c:manualLayout>
              </c:layout>
              <c:numFmt formatCode="General" sourceLinked="0"/>
            </c:trendlineLbl>
          </c:trendline>
          <c:xVal>
            <c:numRef>
              <c:f>'Question 1'!$B$69:$L$69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4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1'!$B$70:$L$70</c:f>
              <c:numCache>
                <c:formatCode>0.00</c:formatCode>
                <c:ptCount val="11"/>
                <c:pt idx="0">
                  <c:v>9.14</c:v>
                </c:pt>
                <c:pt idx="1">
                  <c:v>8.14</c:v>
                </c:pt>
                <c:pt idx="2">
                  <c:v>8.74</c:v>
                </c:pt>
                <c:pt idx="3">
                  <c:v>8.77</c:v>
                </c:pt>
                <c:pt idx="4">
                  <c:v>9.26</c:v>
                </c:pt>
                <c:pt idx="5">
                  <c:v>8.1</c:v>
                </c:pt>
                <c:pt idx="6">
                  <c:v>6.13</c:v>
                </c:pt>
                <c:pt idx="7">
                  <c:v>3.1</c:v>
                </c:pt>
                <c:pt idx="8">
                  <c:v>9.1300000000000008</c:v>
                </c:pt>
                <c:pt idx="9">
                  <c:v>7.26</c:v>
                </c:pt>
                <c:pt idx="10">
                  <c:v>4.74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69600"/>
        <c:axId val="87379968"/>
      </c:scatterChart>
      <c:valAx>
        <c:axId val="87369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379968"/>
        <c:crosses val="autoZero"/>
        <c:crossBetween val="midCat"/>
      </c:valAx>
      <c:valAx>
        <c:axId val="8737996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36960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 Set - iii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4050240594925634"/>
          <c:y val="0.13936351706036745"/>
          <c:w val="0.79726837270341211"/>
          <c:h val="0.7261380869058033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backward val="4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'Question 1'!$B$116:$L$116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4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1'!$B$117:$L$117</c:f>
              <c:numCache>
                <c:formatCode>0.00</c:formatCode>
                <c:ptCount val="11"/>
                <c:pt idx="0">
                  <c:v>7.46</c:v>
                </c:pt>
                <c:pt idx="1">
                  <c:v>6.77</c:v>
                </c:pt>
                <c:pt idx="2">
                  <c:v>12.74</c:v>
                </c:pt>
                <c:pt idx="3">
                  <c:v>7.11</c:v>
                </c:pt>
                <c:pt idx="4">
                  <c:v>7.81</c:v>
                </c:pt>
                <c:pt idx="5">
                  <c:v>8.84</c:v>
                </c:pt>
                <c:pt idx="6">
                  <c:v>6.08</c:v>
                </c:pt>
                <c:pt idx="7">
                  <c:v>5.39</c:v>
                </c:pt>
                <c:pt idx="8">
                  <c:v>8.15</c:v>
                </c:pt>
                <c:pt idx="9">
                  <c:v>6.42</c:v>
                </c:pt>
                <c:pt idx="10">
                  <c:v>5.73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triangle"/>
            <c:size val="4"/>
          </c:marker>
          <c:xVal>
            <c:numRef>
              <c:f>'Question 1'!$B$116:$L$116</c:f>
              <c:numCache>
                <c:formatCode>0.00</c:formatCode>
                <c:ptCount val="11"/>
                <c:pt idx="0">
                  <c:v>10</c:v>
                </c:pt>
                <c:pt idx="1">
                  <c:v>8</c:v>
                </c:pt>
                <c:pt idx="2">
                  <c:v>13</c:v>
                </c:pt>
                <c:pt idx="3">
                  <c:v>9</c:v>
                </c:pt>
                <c:pt idx="4">
                  <c:v>11</c:v>
                </c:pt>
                <c:pt idx="5">
                  <c:v>14</c:v>
                </c:pt>
                <c:pt idx="6">
                  <c:v>6</c:v>
                </c:pt>
                <c:pt idx="7">
                  <c:v>4</c:v>
                </c:pt>
                <c:pt idx="8">
                  <c:v>12</c:v>
                </c:pt>
                <c:pt idx="9">
                  <c:v>7</c:v>
                </c:pt>
                <c:pt idx="10">
                  <c:v>5</c:v>
                </c:pt>
              </c:numCache>
            </c:numRef>
          </c:xVal>
          <c:yVal>
            <c:numRef>
              <c:f>'Question 1'!$B$117:$L$117</c:f>
              <c:numCache>
                <c:formatCode>0.00</c:formatCode>
                <c:ptCount val="11"/>
                <c:pt idx="0">
                  <c:v>7.46</c:v>
                </c:pt>
                <c:pt idx="1">
                  <c:v>6.77</c:v>
                </c:pt>
                <c:pt idx="2">
                  <c:v>12.74</c:v>
                </c:pt>
                <c:pt idx="3">
                  <c:v>7.11</c:v>
                </c:pt>
                <c:pt idx="4">
                  <c:v>7.81</c:v>
                </c:pt>
                <c:pt idx="5">
                  <c:v>8.84</c:v>
                </c:pt>
                <c:pt idx="6">
                  <c:v>6.08</c:v>
                </c:pt>
                <c:pt idx="7">
                  <c:v>5.39</c:v>
                </c:pt>
                <c:pt idx="8">
                  <c:v>8.15</c:v>
                </c:pt>
                <c:pt idx="9">
                  <c:v>6.42</c:v>
                </c:pt>
                <c:pt idx="10">
                  <c:v>5.73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18368"/>
        <c:axId val="87420288"/>
      </c:scatterChart>
      <c:valAx>
        <c:axId val="87418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420288"/>
        <c:crosses val="autoZero"/>
        <c:crossBetween val="midCat"/>
      </c:valAx>
      <c:valAx>
        <c:axId val="8742028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4183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Data</a:t>
            </a:r>
            <a:r>
              <a:rPr lang="en-US" baseline="0"/>
              <a:t> Set - iv</a:t>
            </a:r>
            <a:endParaRPr lang="en-US"/>
          </a:p>
        </c:rich>
      </c:tx>
      <c:layout>
        <c:manualLayout>
          <c:xMode val="edge"/>
          <c:yMode val="edge"/>
          <c:x val="0.38634711286089241"/>
          <c:y val="2.777777777777777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4883573928258967"/>
          <c:y val="0.14862277631962673"/>
          <c:w val="0.78893503937007869"/>
          <c:h val="0.6937306794983960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backward val="8"/>
            <c:dispRSqr val="1"/>
            <c:dispEq val="1"/>
            <c:trendlineLbl>
              <c:layout>
                <c:manualLayout>
                  <c:x val="-2.1643482064741908E-2"/>
                  <c:y val="-4.7462817147856518E-4"/>
                </c:manualLayout>
              </c:layout>
              <c:numFmt formatCode="General" sourceLinked="0"/>
            </c:trendlineLbl>
          </c:trendline>
          <c:xVal>
            <c:numRef>
              <c:f>'Question 1'!$B$158:$L$158</c:f>
              <c:numCache>
                <c:formatCode>0.00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19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</c:numCache>
            </c:numRef>
          </c:xVal>
          <c:yVal>
            <c:numRef>
              <c:f>'Question 1'!$B$159:$L$159</c:f>
              <c:numCache>
                <c:formatCode>0.00</c:formatCode>
                <c:ptCount val="11"/>
                <c:pt idx="0">
                  <c:v>6.58</c:v>
                </c:pt>
                <c:pt idx="1">
                  <c:v>5.76</c:v>
                </c:pt>
                <c:pt idx="2">
                  <c:v>7.71</c:v>
                </c:pt>
                <c:pt idx="3">
                  <c:v>8.84</c:v>
                </c:pt>
                <c:pt idx="4">
                  <c:v>8.4700000000000006</c:v>
                </c:pt>
                <c:pt idx="5">
                  <c:v>7.04</c:v>
                </c:pt>
                <c:pt idx="6">
                  <c:v>5.25</c:v>
                </c:pt>
                <c:pt idx="7">
                  <c:v>12.5</c:v>
                </c:pt>
                <c:pt idx="8">
                  <c:v>5.56</c:v>
                </c:pt>
                <c:pt idx="9">
                  <c:v>7.91</c:v>
                </c:pt>
                <c:pt idx="10">
                  <c:v>6.89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triangle"/>
            <c:size val="4"/>
            <c:spPr>
              <a:solidFill>
                <a:schemeClr val="accent1"/>
              </a:solidFill>
            </c:spPr>
          </c:marker>
          <c:xVal>
            <c:numRef>
              <c:f>'Question 1'!$B$158:$L$158</c:f>
              <c:numCache>
                <c:formatCode>0.00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19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</c:numCache>
            </c:numRef>
          </c:xVal>
          <c:yVal>
            <c:numRef>
              <c:f>'Question 1'!$B$159:$L$159</c:f>
              <c:numCache>
                <c:formatCode>0.00</c:formatCode>
                <c:ptCount val="11"/>
                <c:pt idx="0">
                  <c:v>6.58</c:v>
                </c:pt>
                <c:pt idx="1">
                  <c:v>5.76</c:v>
                </c:pt>
                <c:pt idx="2">
                  <c:v>7.71</c:v>
                </c:pt>
                <c:pt idx="3">
                  <c:v>8.84</c:v>
                </c:pt>
                <c:pt idx="4">
                  <c:v>8.4700000000000006</c:v>
                </c:pt>
                <c:pt idx="5">
                  <c:v>7.04</c:v>
                </c:pt>
                <c:pt idx="6">
                  <c:v>5.25</c:v>
                </c:pt>
                <c:pt idx="7">
                  <c:v>12.5</c:v>
                </c:pt>
                <c:pt idx="8">
                  <c:v>5.56</c:v>
                </c:pt>
                <c:pt idx="9">
                  <c:v>7.91</c:v>
                </c:pt>
                <c:pt idx="10">
                  <c:v>6.89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597440"/>
        <c:axId val="87599744"/>
      </c:scatterChart>
      <c:valAx>
        <c:axId val="87597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599744"/>
        <c:crosses val="autoZero"/>
        <c:crossBetween val="midCat"/>
      </c:valAx>
      <c:valAx>
        <c:axId val="875997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875974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Business activity index based on average</a:t>
            </a:r>
            <a:r>
              <a:rPr lang="en-US" baseline="0"/>
              <a:t> spending</a:t>
            </a:r>
            <a:endParaRPr lang="en-US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437919163281596"/>
          <c:y val="0.25766764174451562"/>
          <c:w val="0.81627395856909712"/>
          <c:h val="0.537020805155680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backward val="100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'Question 4'!$D$11:$H$11</c:f>
              <c:numCache>
                <c:formatCode>General</c:formatCode>
                <c:ptCount val="5"/>
                <c:pt idx="0">
                  <c:v>100</c:v>
                </c:pt>
                <c:pt idx="1">
                  <c:v>170</c:v>
                </c:pt>
                <c:pt idx="2">
                  <c:v>120</c:v>
                </c:pt>
                <c:pt idx="3">
                  <c:v>180</c:v>
                </c:pt>
                <c:pt idx="4">
                  <c:v>200</c:v>
                </c:pt>
              </c:numCache>
            </c:numRef>
          </c:xVal>
          <c:yVal>
            <c:numRef>
              <c:f>'Question 4'!$D$10:$H$10</c:f>
              <c:numCache>
                <c:formatCode>General</c:formatCode>
                <c:ptCount val="5"/>
                <c:pt idx="0">
                  <c:v>1000</c:v>
                </c:pt>
                <c:pt idx="1">
                  <c:v>1500</c:v>
                </c:pt>
                <c:pt idx="2">
                  <c:v>1200</c:v>
                </c:pt>
                <c:pt idx="3">
                  <c:v>1100</c:v>
                </c:pt>
                <c:pt idx="4">
                  <c:v>2000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878912"/>
        <c:axId val="130899328"/>
      </c:scatterChart>
      <c:valAx>
        <c:axId val="131878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X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0899328"/>
        <c:crosses val="autoZero"/>
        <c:crossBetween val="midCat"/>
      </c:valAx>
      <c:valAx>
        <c:axId val="1308993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18789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backward val="48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'Question 5'!$E$10:$I$10</c:f>
              <c:numCache>
                <c:formatCode>General</c:formatCode>
                <c:ptCount val="5"/>
                <c:pt idx="0">
                  <c:v>48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</c:numCache>
            </c:numRef>
          </c:xVal>
          <c:yVal>
            <c:numRef>
              <c:f>'Question 5'!$E$11:$I$11</c:f>
              <c:numCache>
                <c:formatCode>General</c:formatCode>
                <c:ptCount val="5"/>
                <c:pt idx="0">
                  <c:v>410</c:v>
                </c:pt>
                <c:pt idx="1">
                  <c:v>400</c:v>
                </c:pt>
                <c:pt idx="2">
                  <c:v>380</c:v>
                </c:pt>
                <c:pt idx="3">
                  <c:v>350</c:v>
                </c:pt>
                <c:pt idx="4">
                  <c:v>300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468736"/>
        <c:axId val="131935232"/>
      </c:scatterChart>
      <c:valAx>
        <c:axId val="13246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Commercials</a:t>
                </a:r>
                <a:r>
                  <a:rPr lang="en-US" baseline="0"/>
                  <a:t> Played (X)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1935232"/>
        <c:crosses val="autoZero"/>
        <c:crossBetween val="midCat"/>
      </c:valAx>
      <c:valAx>
        <c:axId val="1319352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Listeners</a:t>
                </a:r>
                <a:r>
                  <a:rPr lang="en-US" baseline="0"/>
                  <a:t> (Y)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24687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161924</xdr:colOff>
      <xdr:row>23</xdr:row>
      <xdr:rowOff>9525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381124" y="4257675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𝑥𝑦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sSup>
                              <m:sSup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4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381124" y="4257675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𝑥𝑦)−(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𝑦))/(</a:t>
              </a:r>
              <a:r>
                <a:rPr lang="en-US" sz="1400" b="0" i="0">
                  <a:latin typeface="Cambria Math"/>
                </a:rPr>
                <a:t>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𝑥^2 )−(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333375</xdr:colOff>
      <xdr:row>27</xdr:row>
      <xdr:rowOff>47625</xdr:rowOff>
    </xdr:from>
    <xdr:ext cx="2800350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1552575" y="5019675"/>
              <a:ext cx="280035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806.36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−(101)(82.53)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1021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101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1552575" y="5019675"/>
              <a:ext cx="280035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(11(806.36</a:t>
              </a:r>
              <a:r>
                <a:rPr lang="en-US" sz="1400" b="0" i="0">
                  <a:latin typeface="Cambria Math"/>
                  <a:ea typeface="Cambria Math"/>
                </a:rPr>
                <a:t>)−(101)(82.53))/(</a:t>
              </a:r>
              <a:r>
                <a:rPr lang="en-US" sz="1400" b="0" i="0">
                  <a:latin typeface="Cambria Math"/>
                </a:rPr>
                <a:t>11(1021</a:t>
              </a:r>
              <a:r>
                <a:rPr lang="en-US" sz="1400" b="0" i="0">
                  <a:latin typeface="Cambria Math"/>
                  <a:ea typeface="Cambria Math"/>
                </a:rPr>
                <a:t>)−(101)^2 )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85725</xdr:colOff>
      <xdr:row>31</xdr:row>
      <xdr:rowOff>95250</xdr:rowOff>
    </xdr:from>
    <xdr:ext cx="2800350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304925" y="5791200"/>
              <a:ext cx="280035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8869.96 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r>
                          <m:rPr>
                            <m:nor/>
                          </m:rPr>
                          <a:rPr lang="en-US" sz="1400" b="0" i="0">
                            <a:latin typeface="Cambria Math"/>
                            <a:ea typeface="Cambria Math"/>
                          </a:rPr>
                          <m:t> 8335.53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11231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−10201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304925" y="5791200"/>
              <a:ext cx="280035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(8869.96 </a:t>
              </a:r>
              <a:r>
                <a:rPr lang="en-US" sz="1400" b="0" i="0">
                  <a:latin typeface="Cambria Math"/>
                  <a:ea typeface="Cambria Math"/>
                </a:rPr>
                <a:t>−" 8335.53" )/(</a:t>
              </a:r>
              <a:r>
                <a:rPr lang="en-US" sz="1400" b="0" i="0">
                  <a:latin typeface="Cambria Math"/>
                </a:rPr>
                <a:t>11231</a:t>
              </a:r>
              <a:r>
                <a:rPr lang="en-US" sz="1400" b="0" i="0">
                  <a:latin typeface="Cambria Math"/>
                  <a:ea typeface="Cambria Math"/>
                </a:rPr>
                <a:t>−10201)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35</xdr:row>
      <xdr:rowOff>57150</xdr:rowOff>
    </xdr:from>
    <xdr:ext cx="2800350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0" y="6477000"/>
              <a:ext cx="280035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534.43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1030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0" y="6477000"/>
              <a:ext cx="280035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534.43/1030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7</xdr:col>
      <xdr:colOff>66675</xdr:colOff>
      <xdr:row>22</xdr:row>
      <xdr:rowOff>161925</xdr:rowOff>
    </xdr:from>
    <xdr:ext cx="2362200" cy="4956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4333875" y="422910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4333875" y="422910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7</xdr:col>
      <xdr:colOff>76200</xdr:colOff>
      <xdr:row>26</xdr:row>
      <xdr:rowOff>161925</xdr:rowOff>
    </xdr:from>
    <xdr:ext cx="2362200" cy="5156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4343400" y="495300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82.53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−.5189(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101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)</m:t>
                    </m:r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4343400" y="495300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  82.53/11  −.5189(101/11)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7</xdr:col>
      <xdr:colOff>0</xdr:colOff>
      <xdr:row>31</xdr:row>
      <xdr:rowOff>0</xdr:rowOff>
    </xdr:from>
    <xdr:ext cx="2362200" cy="3114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4267200" y="5695950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=7.5027 −4.7645</m:t>
                    </m:r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4267200" y="5695950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𝑎=7.5027 −4.7645</a:t>
              </a:r>
              <a:endParaRPr lang="en-US" sz="1400"/>
            </a:p>
          </xdr:txBody>
        </xdr:sp>
      </mc:Fallback>
    </mc:AlternateContent>
    <xdr:clientData/>
  </xdr:oneCellAnchor>
  <xdr:twoCellAnchor>
    <xdr:from>
      <xdr:col>1</xdr:col>
      <xdr:colOff>333374</xdr:colOff>
      <xdr:row>41</xdr:row>
      <xdr:rowOff>133349</xdr:rowOff>
    </xdr:from>
    <xdr:to>
      <xdr:col>9</xdr:col>
      <xdr:colOff>190499</xdr:colOff>
      <xdr:row>57</xdr:row>
      <xdr:rowOff>28574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53788</xdr:colOff>
      <xdr:row>75</xdr:row>
      <xdr:rowOff>44823</xdr:rowOff>
    </xdr:from>
    <xdr:ext cx="3030071" cy="84100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/>
            <xdr:cNvSpPr txBox="1"/>
          </xdr:nvSpPr>
          <xdr:spPr>
            <a:xfrm>
              <a:off x="53788" y="14406282"/>
              <a:ext cx="3030071" cy="8410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797.59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−(99.00)(82.51)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1001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99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53788" y="14406282"/>
              <a:ext cx="3030071" cy="84100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(11(797.59</a:t>
              </a:r>
              <a:r>
                <a:rPr lang="en-US" sz="1400" b="0" i="0">
                  <a:latin typeface="Cambria Math"/>
                  <a:ea typeface="Cambria Math"/>
                </a:rPr>
                <a:t>)−(99.00)(82.51))/(</a:t>
              </a:r>
              <a:r>
                <a:rPr lang="en-US" sz="1400" b="0" i="0">
                  <a:latin typeface="Cambria Math"/>
                </a:rPr>
                <a:t>11(1001</a:t>
              </a:r>
              <a:r>
                <a:rPr lang="en-US" sz="1400" b="0" i="0">
                  <a:latin typeface="Cambria Math"/>
                  <a:ea typeface="Cambria Math"/>
                </a:rPr>
                <a:t>)−(99)^2 )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44824</xdr:colOff>
      <xdr:row>80</xdr:row>
      <xdr:rowOff>116542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/>
            <xdr:cNvSpPr txBox="1"/>
          </xdr:nvSpPr>
          <xdr:spPr>
            <a:xfrm>
              <a:off x="44824" y="15374471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8773.49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−8168.49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1210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44824" y="15374471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(8773.49</a:t>
              </a:r>
              <a:r>
                <a:rPr lang="en-US" sz="1400" b="0" i="0">
                  <a:latin typeface="Cambria Math"/>
                  <a:ea typeface="Cambria Math"/>
                </a:rPr>
                <a:t>−8168.49)/</a:t>
              </a:r>
              <a:r>
                <a:rPr lang="en-US" sz="1400" b="0" i="0">
                  <a:latin typeface="Cambria Math"/>
                </a:rPr>
                <a:t>1210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86</xdr:row>
      <xdr:rowOff>0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/>
            <xdr:cNvSpPr txBox="1"/>
          </xdr:nvSpPr>
          <xdr:spPr>
            <a:xfrm>
              <a:off x="0" y="16333694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605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1210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7" name="TextBox 16"/>
            <xdr:cNvSpPr txBox="1"/>
          </xdr:nvSpPr>
          <xdr:spPr>
            <a:xfrm>
              <a:off x="0" y="16333694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605/1210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78</xdr:row>
      <xdr:rowOff>17929</xdr:rowOff>
    </xdr:from>
    <xdr:ext cx="2362200" cy="5156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/>
            <xdr:cNvSpPr txBox="1"/>
          </xdr:nvSpPr>
          <xdr:spPr>
            <a:xfrm>
              <a:off x="4267200" y="1491727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82.51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−.50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99.00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4267200" y="1491727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  82.51/11  −.50 99.00/11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6</xdr:col>
      <xdr:colOff>600636</xdr:colOff>
      <xdr:row>81</xdr:row>
      <xdr:rowOff>35857</xdr:rowOff>
    </xdr:from>
    <xdr:ext cx="2362200" cy="3114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/>
            <xdr:cNvSpPr txBox="1"/>
          </xdr:nvSpPr>
          <xdr:spPr>
            <a:xfrm>
              <a:off x="4258236" y="15473081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=7.5 −4.5</m:t>
                    </m:r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19" name="TextBox 18"/>
            <xdr:cNvSpPr txBox="1"/>
          </xdr:nvSpPr>
          <xdr:spPr>
            <a:xfrm>
              <a:off x="4258236" y="15473081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𝑎=7.5 −4.5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7</xdr:col>
      <xdr:colOff>0</xdr:colOff>
      <xdr:row>75</xdr:row>
      <xdr:rowOff>0</xdr:rowOff>
    </xdr:from>
    <xdr:ext cx="2362200" cy="4956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/>
            <xdr:cNvSpPr txBox="1"/>
          </xdr:nvSpPr>
          <xdr:spPr>
            <a:xfrm>
              <a:off x="4267200" y="14361459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4267200" y="14361459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twoCellAnchor>
    <xdr:from>
      <xdr:col>2</xdr:col>
      <xdr:colOff>457198</xdr:colOff>
      <xdr:row>90</xdr:row>
      <xdr:rowOff>143435</xdr:rowOff>
    </xdr:from>
    <xdr:to>
      <xdr:col>10</xdr:col>
      <xdr:colOff>152398</xdr:colOff>
      <xdr:row>106</xdr:row>
      <xdr:rowOff>17930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0</xdr:colOff>
      <xdr:row>122</xdr:row>
      <xdr:rowOff>0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/>
            <xdr:cNvSpPr txBox="1"/>
          </xdr:nvSpPr>
          <xdr:spPr>
            <a:xfrm>
              <a:off x="0" y="22071106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𝑥𝑦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sSup>
                              <m:sSup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4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0" y="22071106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𝑥𝑦)−(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𝑦))/(</a:t>
              </a:r>
              <a:r>
                <a:rPr lang="en-US" sz="1400" b="0" i="0">
                  <a:latin typeface="Cambria Math"/>
                </a:rPr>
                <a:t>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𝑥^2 )−(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128</xdr:row>
      <xdr:rowOff>0</xdr:rowOff>
    </xdr:from>
    <xdr:ext cx="290456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/>
            <xdr:cNvSpPr txBox="1"/>
          </xdr:nvSpPr>
          <xdr:spPr>
            <a:xfrm>
              <a:off x="0" y="23146871"/>
              <a:ext cx="290456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797.47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−(99.00)(82.5)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1001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99.00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0" y="23146871"/>
              <a:ext cx="290456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(11(797.47</a:t>
              </a:r>
              <a:r>
                <a:rPr lang="en-US" sz="1400" b="0" i="0">
                  <a:latin typeface="Cambria Math"/>
                  <a:ea typeface="Cambria Math"/>
                </a:rPr>
                <a:t>)−(99.00)(82.5))/(</a:t>
              </a:r>
              <a:r>
                <a:rPr lang="en-US" sz="1400" b="0" i="0">
                  <a:latin typeface="Cambria Math"/>
                </a:rPr>
                <a:t>11(1001</a:t>
              </a:r>
              <a:r>
                <a:rPr lang="en-US" sz="1400" b="0" i="0">
                  <a:latin typeface="Cambria Math"/>
                  <a:ea typeface="Cambria Math"/>
                </a:rPr>
                <a:t>)−(99.00)^2 )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133</xdr:row>
      <xdr:rowOff>0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/>
            <xdr:cNvSpPr txBox="1"/>
          </xdr:nvSpPr>
          <xdr:spPr>
            <a:xfrm>
              <a:off x="0" y="24043341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604.67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1210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0" y="24043341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604.67/1210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7</xdr:col>
      <xdr:colOff>0</xdr:colOff>
      <xdr:row>122</xdr:row>
      <xdr:rowOff>0</xdr:rowOff>
    </xdr:from>
    <xdr:ext cx="2362200" cy="4956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/>
            <xdr:cNvSpPr txBox="1"/>
          </xdr:nvSpPr>
          <xdr:spPr>
            <a:xfrm>
              <a:off x="4267200" y="22071106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26" name="TextBox 25"/>
            <xdr:cNvSpPr txBox="1"/>
          </xdr:nvSpPr>
          <xdr:spPr>
            <a:xfrm>
              <a:off x="4267200" y="22071106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7</xdr:col>
      <xdr:colOff>0</xdr:colOff>
      <xdr:row>126</xdr:row>
      <xdr:rowOff>0</xdr:rowOff>
    </xdr:from>
    <xdr:ext cx="2362200" cy="3114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/>
            <xdr:cNvSpPr txBox="1"/>
          </xdr:nvSpPr>
          <xdr:spPr>
            <a:xfrm>
              <a:off x="4267200" y="22788282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=7.5 −4.4973</m:t>
                    </m:r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27" name="TextBox 26"/>
            <xdr:cNvSpPr txBox="1"/>
          </xdr:nvSpPr>
          <xdr:spPr>
            <a:xfrm>
              <a:off x="4267200" y="22788282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𝑎=7.5 −4.4973</a:t>
              </a:r>
              <a:endParaRPr lang="en-US" sz="1400"/>
            </a:p>
          </xdr:txBody>
        </xdr:sp>
      </mc:Fallback>
    </mc:AlternateContent>
    <xdr:clientData/>
  </xdr:oneCellAnchor>
  <xdr:twoCellAnchor>
    <xdr:from>
      <xdr:col>3</xdr:col>
      <xdr:colOff>197223</xdr:colOff>
      <xdr:row>135</xdr:row>
      <xdr:rowOff>44824</xdr:rowOff>
    </xdr:from>
    <xdr:to>
      <xdr:col>10</xdr:col>
      <xdr:colOff>502023</xdr:colOff>
      <xdr:row>150</xdr:row>
      <xdr:rowOff>98612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0</xdr:colOff>
      <xdr:row>164</xdr:row>
      <xdr:rowOff>0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/>
            <xdr:cNvSpPr txBox="1"/>
          </xdr:nvSpPr>
          <xdr:spPr>
            <a:xfrm>
              <a:off x="0" y="29601459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𝑥𝑦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sSup>
                              <m:sSup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4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>
              <a:off x="0" y="29601459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𝑥𝑦)−(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𝑦))/(</a:t>
              </a:r>
              <a:r>
                <a:rPr lang="en-US" sz="1400" b="0" i="0">
                  <a:latin typeface="Cambria Math"/>
                </a:rPr>
                <a:t>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𝑥^2 )−(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170</xdr:row>
      <xdr:rowOff>0</xdr:rowOff>
    </xdr:from>
    <xdr:ext cx="3110753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/>
            <xdr:cNvSpPr txBox="1"/>
          </xdr:nvSpPr>
          <xdr:spPr>
            <a:xfrm>
              <a:off x="0" y="30677224"/>
              <a:ext cx="3110753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797.58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−(99.00)(82.51)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11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1001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99.00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0" y="30677224"/>
              <a:ext cx="3110753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(11(797.58</a:t>
              </a:r>
              <a:r>
                <a:rPr lang="en-US" sz="1400" b="0" i="0">
                  <a:latin typeface="Cambria Math"/>
                  <a:ea typeface="Cambria Math"/>
                </a:rPr>
                <a:t>)−(99.00)(82.51))/(</a:t>
              </a:r>
              <a:r>
                <a:rPr lang="en-US" sz="1400" b="0" i="0">
                  <a:latin typeface="Cambria Math"/>
                </a:rPr>
                <a:t>11(1001</a:t>
              </a:r>
              <a:r>
                <a:rPr lang="en-US" sz="1400" b="0" i="0">
                  <a:latin typeface="Cambria Math"/>
                  <a:ea typeface="Cambria Math"/>
                </a:rPr>
                <a:t>)−(99.00)^2 )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175</xdr:row>
      <xdr:rowOff>0</xdr:rowOff>
    </xdr:from>
    <xdr:ext cx="3110753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/>
            <xdr:cNvSpPr txBox="1"/>
          </xdr:nvSpPr>
          <xdr:spPr>
            <a:xfrm>
              <a:off x="0" y="31573694"/>
              <a:ext cx="3110753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604.89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1210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0" y="31573694"/>
              <a:ext cx="3110753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400" b="0" i="0">
                  <a:latin typeface="Cambria Math"/>
                </a:rPr>
                <a:t>𝑏=  604.89/1210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8</xdr:col>
      <xdr:colOff>0</xdr:colOff>
      <xdr:row>164</xdr:row>
      <xdr:rowOff>0</xdr:rowOff>
    </xdr:from>
    <xdr:ext cx="2362200" cy="4956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2" name="TextBox 31"/>
            <xdr:cNvSpPr txBox="1"/>
          </xdr:nvSpPr>
          <xdr:spPr>
            <a:xfrm>
              <a:off x="4876800" y="29601459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32" name="TextBox 31"/>
            <xdr:cNvSpPr txBox="1"/>
          </xdr:nvSpPr>
          <xdr:spPr>
            <a:xfrm>
              <a:off x="4876800" y="29601459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8</xdr:col>
      <xdr:colOff>0</xdr:colOff>
      <xdr:row>169</xdr:row>
      <xdr:rowOff>0</xdr:rowOff>
    </xdr:from>
    <xdr:ext cx="2362200" cy="3114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/>
            <xdr:cNvSpPr txBox="1"/>
          </xdr:nvSpPr>
          <xdr:spPr>
            <a:xfrm>
              <a:off x="4876800" y="30497929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=7.5009 −4.4992</m:t>
                    </m:r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4876800" y="30497929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sz="1400" b="0" i="0">
                  <a:latin typeface="Cambria Math"/>
                </a:rPr>
                <a:t>𝑎=7.5009 −4.4992</a:t>
              </a:r>
              <a:endParaRPr lang="en-US" sz="1400"/>
            </a:p>
          </xdr:txBody>
        </xdr:sp>
      </mc:Fallback>
    </mc:AlternateContent>
    <xdr:clientData/>
  </xdr:oneCellAnchor>
  <xdr:twoCellAnchor>
    <xdr:from>
      <xdr:col>3</xdr:col>
      <xdr:colOff>26893</xdr:colOff>
      <xdr:row>180</xdr:row>
      <xdr:rowOff>17930</xdr:rowOff>
    </xdr:from>
    <xdr:to>
      <xdr:col>10</xdr:col>
      <xdr:colOff>331693</xdr:colOff>
      <xdr:row>195</xdr:row>
      <xdr:rowOff>71719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466725</xdr:colOff>
      <xdr:row>24</xdr:row>
      <xdr:rowOff>20731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0</xdr:rowOff>
    </xdr:from>
    <xdr:to>
      <xdr:col>7</xdr:col>
      <xdr:colOff>304800</xdr:colOff>
      <xdr:row>45</xdr:row>
      <xdr:rowOff>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50</xdr:row>
      <xdr:rowOff>0</xdr:rowOff>
    </xdr:from>
    <xdr:to>
      <xdr:col>7</xdr:col>
      <xdr:colOff>304800</xdr:colOff>
      <xdr:row>65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70</xdr:row>
      <xdr:rowOff>0</xdr:rowOff>
    </xdr:from>
    <xdr:to>
      <xdr:col>7</xdr:col>
      <xdr:colOff>304800</xdr:colOff>
      <xdr:row>85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22</xdr:row>
      <xdr:rowOff>0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0" y="410718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𝑥𝑦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sSup>
                              <m:sSup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4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0" y="410718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𝑥𝑦)−(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𝑦))/(</a:t>
              </a:r>
              <a:r>
                <a:rPr lang="en-US" sz="1400" b="0" i="0">
                  <a:latin typeface="Cambria Math"/>
                </a:rPr>
                <a:t>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𝑥^2 )−(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7620</xdr:colOff>
      <xdr:row>26</xdr:row>
      <xdr:rowOff>7620</xdr:rowOff>
    </xdr:from>
    <xdr:ext cx="3124200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7620" y="4846320"/>
              <a:ext cx="312420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5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246110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−(303)(2480)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30255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303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7620" y="4846320"/>
              <a:ext cx="312420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(5(</a:t>
              </a:r>
              <a:r>
                <a:rPr lang="en-US" sz="1400" b="0" i="0">
                  <a:latin typeface="Cambria Math"/>
                  <a:ea typeface="Cambria Math"/>
                </a:rPr>
                <a:t>246110)−(303)(2480))/(5(</a:t>
              </a:r>
              <a:r>
                <a:rPr lang="en-US" sz="1400" b="0" i="0">
                  <a:latin typeface="Cambria Math"/>
                </a:rPr>
                <a:t>30255</a:t>
              </a:r>
              <a:r>
                <a:rPr lang="en-US" sz="1400" b="0" i="0">
                  <a:latin typeface="Cambria Math"/>
                  <a:ea typeface="Cambria Math"/>
                </a:rPr>
                <a:t>)−(303)^2 )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190500</xdr:colOff>
      <xdr:row>30</xdr:row>
      <xdr:rowOff>22860</xdr:rowOff>
    </xdr:from>
    <xdr:ext cx="2486025" cy="73342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90500" y="559308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479110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59466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90500" y="559308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479110/</a:t>
              </a:r>
              <a:r>
                <a:rPr lang="en-US" sz="1400" b="0" i="0">
                  <a:latin typeface="Cambria Math"/>
                  <a:ea typeface="Cambria Math"/>
                </a:rPr>
                <a:t>59466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5</xdr:col>
      <xdr:colOff>601980</xdr:colOff>
      <xdr:row>22</xdr:row>
      <xdr:rowOff>0</xdr:rowOff>
    </xdr:from>
    <xdr:ext cx="2362200" cy="4956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3649980" y="410718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3649980" y="410718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6</xdr:col>
      <xdr:colOff>373380</xdr:colOff>
      <xdr:row>26</xdr:row>
      <xdr:rowOff>160020</xdr:rowOff>
    </xdr:from>
    <xdr:ext cx="2362200" cy="5156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4030980" y="499872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2480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−8.0569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303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4030980" y="499872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 2480/</a:t>
              </a:r>
              <a:r>
                <a:rPr lang="en-US" sz="1400" b="0" i="0">
                  <a:latin typeface="Cambria Math"/>
                  <a:ea typeface="Cambria Math"/>
                </a:rPr>
                <a:t>5 </a:t>
              </a:r>
              <a:r>
                <a:rPr lang="en-US" sz="1400" b="0" i="0">
                  <a:latin typeface="Cambria Math"/>
                </a:rPr>
                <a:t> −8.0569 303/</a:t>
              </a:r>
              <a:r>
                <a:rPr lang="en-US" sz="1400" b="0" i="0">
                  <a:latin typeface="Cambria Math"/>
                  <a:ea typeface="Cambria Math"/>
                </a:rPr>
                <a:t>5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2</xdr:col>
      <xdr:colOff>411480</xdr:colOff>
      <xdr:row>52</xdr:row>
      <xdr:rowOff>0</xdr:rowOff>
    </xdr:from>
    <xdr:ext cx="1836420" cy="8001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1630680" y="9593580"/>
              <a:ext cx="1836420" cy="8001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f>
                    <m:fPr>
                      <m:ctrlPr>
                        <a:rPr lang="en-US" sz="1600" i="1">
                          <a:latin typeface="Cambria Math"/>
                        </a:rPr>
                      </m:ctrlPr>
                    </m:fPr>
                    <m:num>
                      <m:r>
                        <a:rPr lang="en-US" sz="1600" b="0" i="1">
                          <a:latin typeface="Cambria Math"/>
                        </a:rPr>
                        <m:t>300−8.0569</m:t>
                      </m:r>
                    </m:num>
                    <m:den>
                      <m:r>
                        <a:rPr lang="en-US" sz="1600" b="0" i="1">
                          <a:latin typeface="Cambria Math"/>
                        </a:rPr>
                        <m:t>7.7519</m:t>
                      </m:r>
                    </m:den>
                  </m:f>
                </m:oMath>
              </a14:m>
              <a:r>
                <a:rPr lang="en-US" sz="1600"/>
                <a:t> = x</a:t>
              </a:r>
              <a:endParaRPr lang="en-US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1630680" y="9593580"/>
              <a:ext cx="1836420" cy="8001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600" i="0">
                  <a:latin typeface="Cambria Math"/>
                </a:rPr>
                <a:t>(</a:t>
              </a:r>
              <a:r>
                <a:rPr lang="en-US" sz="1600" b="0" i="0">
                  <a:latin typeface="Cambria Math"/>
                </a:rPr>
                <a:t>300−8.0569)/7.7519</a:t>
              </a:r>
              <a:r>
                <a:rPr lang="en-US" sz="1600"/>
                <a:t> = x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392430</xdr:colOff>
      <xdr:row>63</xdr:row>
      <xdr:rowOff>0</xdr:rowOff>
    </xdr:from>
    <xdr:ext cx="2114550" cy="9829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2830830" y="1160526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sz="1100" i="1">
                            <a:latin typeface="Cambria Math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10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/>
                              </a:rPr>
                              <m:t>1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/>
                              </a:rPr>
                              <m:t>𝑛</m:t>
                            </m:r>
                          </m:den>
                        </m:f>
                        <m:r>
                          <a:rPr lang="en-US" sz="1100" b="0" i="1">
                            <a:latin typeface="Cambria Math"/>
                          </a:rPr>
                          <m:t>+ </m:t>
                        </m:r>
                        <m:f>
                          <m:fPr>
                            <m:ctrlPr>
                              <a:rPr lang="en-US" sz="1100" b="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/>
                              </a:rPr>
                              <m:t>(</m:t>
                            </m:r>
                            <m:r>
                              <a:rPr lang="en-US" sz="1100" b="0" i="1">
                                <a:latin typeface="Cambria Math"/>
                              </a:rPr>
                              <m:t>𝑥</m:t>
                            </m:r>
                            <m:r>
                              <a:rPr lang="en-US" sz="1100" b="0" i="1">
                                <a:latin typeface="Cambria Math"/>
                              </a:rPr>
                              <m:t>−</m:t>
                            </m:r>
                            <m:sSup>
                              <m:sSupPr>
                                <m:ctrlPr>
                                  <a:rPr lang="en-US" sz="1100" b="0" i="1">
                                    <a:latin typeface="Cambria Math"/>
                                  </a:rPr>
                                </m:ctrlPr>
                              </m:sSupPr>
                              <m:e>
                                <m:d>
                                  <m:dPr>
                                    <m:ctrlPr>
                                      <a:rPr lang="en-US" sz="1100" b="0" i="1">
                                        <a:latin typeface="Cambria Math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100" b="0" i="1">
                                        <a:latin typeface="Cambria Math"/>
                                      </a:rPr>
                                      <m:t>𝑚𝑒𝑎𝑛𝑥</m:t>
                                    </m:r>
                                  </m:e>
                                </m:d>
                              </m:e>
                              <m:sup>
                                <m:r>
                                  <a:rPr lang="en-US" sz="1100" b="0" i="1">
                                    <a:latin typeface="Cambria Math"/>
                                  </a:rPr>
                                  <m:t>2</m:t>
                                </m:r>
                              </m:sup>
                            </m:sSup>
                            <m:r>
                              <a:rPr lang="en-US" sz="1100" b="0" i="1">
                                <a:latin typeface="Cambria Math"/>
                              </a:rPr>
                              <m:t> 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/>
                              </a:rPr>
                              <m:t>𝑛</m:t>
                            </m:r>
                            <m:d>
                              <m:dPr>
                                <m:ctrlPr>
                                  <a:rPr lang="en-US" sz="1100" b="0" i="1">
                                    <a:latin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1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sSup>
                                  <m:sSupPr>
                                    <m:ctrlP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  <m:t>𝑥</m:t>
                                    </m:r>
                                  </m:e>
                                  <m:sup>
                                    <m: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d>
                            <m:r>
                              <a:rPr lang="en-US" sz="1100" b="0" i="1">
                                <a:latin typeface="Cambria Math"/>
                                <a:ea typeface="Cambria Math"/>
                              </a:rPr>
                              <m:t>−</m:t>
                            </m:r>
                            <m:sSup>
                              <m:sSupPr>
                                <m:ctrlPr>
                                  <a:rPr lang="en-US" sz="11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d>
                                  <m:dPr>
                                    <m:ctrlP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</m:ctrlPr>
                                  </m:dPr>
                                  <m:e>
                                    <m:r>
                                      <m:rPr>
                                        <m:sty m:val="p"/>
                                      </m:rPr>
                                      <a:rPr lang="el-GR" sz="1100" b="0" i="1">
                                        <a:latin typeface="Cambria Math"/>
                                        <a:ea typeface="Cambria Math"/>
                                      </a:rPr>
                                      <m:t>Σ</m:t>
                                    </m:r>
                                    <m: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  <m:t>𝑥</m:t>
                                    </m:r>
                                  </m:e>
                                </m:d>
                              </m:e>
                              <m:sup>
                                <m:r>
                                  <a:rPr lang="en-US" sz="11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den>
                        </m:f>
                      </m:e>
                    </m:ra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2830830" y="1160526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100" i="0">
                  <a:latin typeface="Cambria Math"/>
                </a:rPr>
                <a:t>√(</a:t>
              </a:r>
              <a:r>
                <a:rPr lang="en-US" sz="1100" b="0" i="0">
                  <a:latin typeface="Cambria Math"/>
                </a:rPr>
                <a:t>1/𝑛+ (𝑛(𝑥−(𝑚𝑒𝑎𝑛𝑥)^2  )/(𝑛(</a:t>
              </a:r>
              <a:r>
                <a:rPr lang="el-GR" sz="1100" b="0" i="0">
                  <a:latin typeface="Cambria Math"/>
                  <a:ea typeface="Cambria Math"/>
                </a:rPr>
                <a:t>Σ</a:t>
              </a:r>
              <a:r>
                <a:rPr lang="en-US" sz="1100" b="0" i="0">
                  <a:latin typeface="Cambria Math"/>
                  <a:ea typeface="Cambria Math"/>
                </a:rPr>
                <a:t>𝑥^2 )−(</a:t>
              </a:r>
              <a:r>
                <a:rPr lang="el-GR" sz="1100" b="0" i="0">
                  <a:latin typeface="Cambria Math"/>
                  <a:ea typeface="Cambria Math"/>
                </a:rPr>
                <a:t>Σ</a:t>
              </a:r>
              <a:r>
                <a:rPr lang="en-US" sz="1100" b="0" i="0">
                  <a:latin typeface="Cambria Math"/>
                  <a:ea typeface="Cambria Math"/>
                </a:rPr>
                <a:t>𝑥)^2 ))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342900</xdr:colOff>
      <xdr:row>67</xdr:row>
      <xdr:rowOff>106680</xdr:rowOff>
    </xdr:from>
    <xdr:ext cx="2114550" cy="9829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2781300" y="1244346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sz="1100" i="1">
                            <a:latin typeface="Cambria Math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10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/>
                              </a:rPr>
                              <m:t>1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/>
                              </a:rPr>
                              <m:t>5</m:t>
                            </m:r>
                          </m:den>
                        </m:f>
                        <m:r>
                          <a:rPr lang="en-US" sz="1100" b="0" i="1">
                            <a:latin typeface="Cambria Math"/>
                          </a:rPr>
                          <m:t>+ </m:t>
                        </m:r>
                        <m:f>
                          <m:fPr>
                            <m:ctrlPr>
                              <a:rPr lang="en-US" sz="1100" b="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/>
                              </a:rPr>
                              <m:t>5(500−</m:t>
                            </m:r>
                            <m:sSup>
                              <m:sSupPr>
                                <m:ctrlPr>
                                  <a:rPr lang="en-US" sz="1100" b="0" i="1">
                                    <a:latin typeface="Cambria Math"/>
                                  </a:rPr>
                                </m:ctrlPr>
                              </m:sSupPr>
                              <m:e>
                                <m:d>
                                  <m:dPr>
                                    <m:ctrlPr>
                                      <a:rPr lang="en-US" sz="1100" b="0" i="1">
                                        <a:latin typeface="Cambria Math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100" b="0" i="1">
                                        <a:latin typeface="Cambria Math"/>
                                      </a:rPr>
                                      <m:t>60.6</m:t>
                                    </m:r>
                                  </m:e>
                                </m:d>
                                <m:r>
                                  <a:rPr lang="en-US" sz="1100" b="0" i="1">
                                    <a:latin typeface="Cambria Math"/>
                                  </a:rPr>
                                  <m:t>)</m:t>
                                </m:r>
                              </m:e>
                              <m:sup>
                                <m:r>
                                  <a:rPr lang="en-US" sz="1100" b="0" i="1">
                                    <a:latin typeface="Cambria Math"/>
                                  </a:rPr>
                                  <m:t>2</m:t>
                                </m:r>
                              </m:sup>
                            </m:sSup>
                            <m:r>
                              <a:rPr lang="en-US" sz="1100" b="0" i="1">
                                <a:latin typeface="Cambria Math"/>
                              </a:rPr>
                              <m:t> 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/>
                              </a:rPr>
                              <m:t>5</m:t>
                            </m:r>
                            <m:d>
                              <m:dPr>
                                <m:ctrlPr>
                                  <a:rPr lang="en-US" sz="1100" b="0" i="1">
                                    <a:latin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100" b="0" i="1">
                                    <a:latin typeface="Cambria Math"/>
                                  </a:rPr>
                                  <m:t>30255</m:t>
                                </m:r>
                              </m:e>
                            </m:d>
                            <m:r>
                              <a:rPr lang="en-US" sz="1100" b="0" i="1">
                                <a:latin typeface="Cambria Math"/>
                                <a:ea typeface="Cambria Math"/>
                              </a:rPr>
                              <m:t>−</m:t>
                            </m:r>
                            <m:sSup>
                              <m:sSupPr>
                                <m:ctrlPr>
                                  <a:rPr lang="en-US" sz="11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d>
                                  <m:dPr>
                                    <m:ctrlP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</m:ctrlPr>
                                  </m:dPr>
                                  <m:e>
                                    <m:r>
                                      <a:rPr lang="en-US" sz="1100" b="0" i="1">
                                        <a:latin typeface="Cambria Math"/>
                                        <a:ea typeface="Cambria Math"/>
                                      </a:rPr>
                                      <m:t>303</m:t>
                                    </m:r>
                                  </m:e>
                                </m:d>
                              </m:e>
                              <m:sup>
                                <m:r>
                                  <a:rPr lang="en-US" sz="11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den>
                        </m:f>
                      </m:e>
                    </m:ra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2781300" y="1244346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100" i="0">
                  <a:latin typeface="Cambria Math"/>
                </a:rPr>
                <a:t>√(</a:t>
              </a:r>
              <a:r>
                <a:rPr lang="en-US" sz="1100" b="0" i="0">
                  <a:latin typeface="Cambria Math"/>
                </a:rPr>
                <a:t>1/5+ (5(500−〖(60.6))〗^2  )/(5(30255</a:t>
              </a:r>
              <a:r>
                <a:rPr lang="en-US" sz="1100" b="0" i="0">
                  <a:latin typeface="Cambria Math"/>
                  <a:ea typeface="Cambria Math"/>
                </a:rPr>
                <a:t>)−(303)^2 ))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327660</xdr:colOff>
      <xdr:row>72</xdr:row>
      <xdr:rowOff>38100</xdr:rowOff>
    </xdr:from>
    <xdr:ext cx="2114550" cy="9829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/>
            <xdr:cNvSpPr txBox="1"/>
          </xdr:nvSpPr>
          <xdr:spPr>
            <a:xfrm>
              <a:off x="2766060" y="1328928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sz="1100" i="1">
                            <a:latin typeface="Cambria Math"/>
                          </a:rPr>
                        </m:ctrlPr>
                      </m:radPr>
                      <m:deg/>
                      <m:e>
                        <m:r>
                          <a:rPr lang="en-US" sz="1100" b="0" i="1">
                            <a:latin typeface="Cambria Math"/>
                          </a:rPr>
                          <m:t>.2 + </m:t>
                        </m:r>
                        <m:f>
                          <m:fPr>
                            <m:ctrlPr>
                              <a:rPr lang="en-US" sz="1100" b="0" i="1">
                                <a:latin typeface="Cambria Math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/>
                              </a:rPr>
                              <m:t>5(3672.36) 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/>
                              </a:rPr>
                              <m:t>59466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2766060" y="1328928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100" i="0">
                  <a:latin typeface="Cambria Math"/>
                </a:rPr>
                <a:t>√(</a:t>
              </a:r>
              <a:r>
                <a:rPr lang="en-US" sz="1100" b="0" i="0">
                  <a:latin typeface="Cambria Math"/>
                </a:rPr>
                <a:t>.2 + (5(3672.36) )/59466)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228600</xdr:colOff>
      <xdr:row>76</xdr:row>
      <xdr:rowOff>99060</xdr:rowOff>
    </xdr:from>
    <xdr:ext cx="2114550" cy="9829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/>
            <xdr:cNvSpPr txBox="1"/>
          </xdr:nvSpPr>
          <xdr:spPr>
            <a:xfrm>
              <a:off x="2667000" y="1408176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sz="1100" i="1">
                            <a:latin typeface="Cambria Math"/>
                          </a:rPr>
                        </m:ctrlPr>
                      </m:radPr>
                      <m:deg/>
                      <m:e>
                        <m:r>
                          <a:rPr lang="en-US" sz="1100" b="0" i="1">
                            <a:latin typeface="Cambria Math"/>
                          </a:rPr>
                          <m:t>.2 + .3088</m:t>
                        </m:r>
                      </m:e>
                    </m:rad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2667000" y="14081760"/>
              <a:ext cx="211455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100" i="0">
                  <a:latin typeface="Cambria Math"/>
                </a:rPr>
                <a:t>√(</a:t>
              </a:r>
              <a:r>
                <a:rPr lang="en-US" sz="1100" b="0" i="0">
                  <a:latin typeface="Cambria Math"/>
                </a:rPr>
                <a:t>.2 + .3088)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4</xdr:col>
      <xdr:colOff>495300</xdr:colOff>
      <xdr:row>81</xdr:row>
      <xdr:rowOff>106680</xdr:rowOff>
    </xdr:from>
    <xdr:ext cx="2887980" cy="9829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/>
            <xdr:cNvSpPr txBox="1"/>
          </xdr:nvSpPr>
          <xdr:spPr>
            <a:xfrm>
              <a:off x="2933700" y="15003780"/>
              <a:ext cx="288798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latin typeface="Cambria Math"/>
                      </a:rPr>
                      <m:t>=</m:t>
                    </m:r>
                    <m:r>
                      <a:rPr lang="en-US" sz="1100" b="0" i="1">
                        <a:latin typeface="Cambria Math"/>
                      </a:rPr>
                      <m:t>63.4610 </m:t>
                    </m:r>
                    <m:r>
                      <a:rPr lang="en-US" sz="1100" b="0" i="1">
                        <a:latin typeface="Cambria Math"/>
                        <a:ea typeface="Cambria Math"/>
                      </a:rPr>
                      <m:t>±3.18∗20.7712∗.7133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2933700" y="15003780"/>
              <a:ext cx="2887980" cy="982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n-US" sz="1100" i="0">
                  <a:latin typeface="Cambria Math"/>
                </a:rPr>
                <a:t>=</a:t>
              </a:r>
              <a:r>
                <a:rPr lang="en-US" sz="1100" b="0" i="0">
                  <a:latin typeface="Cambria Math"/>
                </a:rPr>
                <a:t>63.4610 </a:t>
              </a:r>
              <a:r>
                <a:rPr lang="en-US" sz="1100" b="0" i="0">
                  <a:latin typeface="Cambria Math"/>
                  <a:ea typeface="Cambria Math"/>
                </a:rPr>
                <a:t>±3.18∗20.7712∗.7133</a:t>
              </a:r>
              <a:endParaRPr lang="en-US" sz="110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23</xdr:row>
      <xdr:rowOff>0</xdr:rowOff>
    </xdr:from>
    <xdr:ext cx="2486025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TextBox 4"/>
            <xdr:cNvSpPr txBox="1"/>
          </xdr:nvSpPr>
          <xdr:spPr>
            <a:xfrm>
              <a:off x="0" y="429006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𝑥𝑦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sSup>
                              <m:sSup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4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5" name="TextBox 4"/>
            <xdr:cNvSpPr txBox="1"/>
          </xdr:nvSpPr>
          <xdr:spPr>
            <a:xfrm>
              <a:off x="0" y="429006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𝑥𝑦)−(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𝑦))/(</a:t>
              </a:r>
              <a:r>
                <a:rPr lang="en-US" sz="1400" b="0" i="0">
                  <a:latin typeface="Cambria Math"/>
                </a:rPr>
                <a:t>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𝑥^2 )−(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68580</xdr:colOff>
      <xdr:row>27</xdr:row>
      <xdr:rowOff>38100</xdr:rowOff>
    </xdr:from>
    <xdr:ext cx="3070860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/>
            <xdr:cNvSpPr txBox="1"/>
          </xdr:nvSpPr>
          <xdr:spPr>
            <a:xfrm>
              <a:off x="68580" y="5059680"/>
              <a:ext cx="30708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5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1097000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−(770)(6800)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125700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770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6" name="TextBox 5"/>
            <xdr:cNvSpPr txBox="1"/>
          </xdr:nvSpPr>
          <xdr:spPr>
            <a:xfrm>
              <a:off x="68580" y="5059680"/>
              <a:ext cx="30708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(5(1097000</a:t>
              </a:r>
              <a:r>
                <a:rPr lang="en-US" sz="1400" b="0" i="0">
                  <a:latin typeface="Cambria Math"/>
                  <a:ea typeface="Cambria Math"/>
                </a:rPr>
                <a:t>)−(770)(6800))/(5(</a:t>
              </a:r>
              <a:r>
                <a:rPr lang="en-US" sz="1400" b="0" i="0">
                  <a:latin typeface="Cambria Math"/>
                </a:rPr>
                <a:t>125700</a:t>
              </a:r>
              <a:r>
                <a:rPr lang="en-US" sz="1400" b="0" i="0">
                  <a:latin typeface="Cambria Math"/>
                  <a:ea typeface="Cambria Math"/>
                </a:rPr>
                <a:t>)−(770)^2 )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30</xdr:row>
      <xdr:rowOff>175260</xdr:rowOff>
    </xdr:from>
    <xdr:ext cx="3070860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/>
            <xdr:cNvSpPr txBox="1"/>
          </xdr:nvSpPr>
          <xdr:spPr>
            <a:xfrm>
              <a:off x="0" y="5745480"/>
              <a:ext cx="30708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249000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35600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7" name="TextBox 6"/>
            <xdr:cNvSpPr txBox="1"/>
          </xdr:nvSpPr>
          <xdr:spPr>
            <a:xfrm>
              <a:off x="0" y="5745480"/>
              <a:ext cx="30708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249000/</a:t>
              </a:r>
              <a:r>
                <a:rPr lang="en-US" sz="1400" b="0" i="0">
                  <a:latin typeface="Cambria Math"/>
                  <a:ea typeface="Cambria Math"/>
                </a:rPr>
                <a:t>35600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34</xdr:row>
      <xdr:rowOff>99060</xdr:rowOff>
    </xdr:from>
    <xdr:ext cx="3070860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/>
            <xdr:cNvSpPr txBox="1"/>
          </xdr:nvSpPr>
          <xdr:spPr>
            <a:xfrm>
              <a:off x="0" y="6400800"/>
              <a:ext cx="30708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=6.9944</m:t>
                    </m:r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8" name="TextBox 7"/>
            <xdr:cNvSpPr txBox="1"/>
          </xdr:nvSpPr>
          <xdr:spPr>
            <a:xfrm>
              <a:off x="0" y="6400800"/>
              <a:ext cx="30708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𝑏=6.9944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6</xdr:col>
      <xdr:colOff>0</xdr:colOff>
      <xdr:row>22</xdr:row>
      <xdr:rowOff>91440</xdr:rowOff>
    </xdr:from>
    <xdr:ext cx="2362200" cy="49564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/>
            <xdr:cNvSpPr txBox="1"/>
          </xdr:nvSpPr>
          <xdr:spPr>
            <a:xfrm>
              <a:off x="3878580" y="419862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9" name="TextBox 8"/>
            <xdr:cNvSpPr txBox="1"/>
          </xdr:nvSpPr>
          <xdr:spPr>
            <a:xfrm>
              <a:off x="3878580" y="419862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5</xdr:col>
      <xdr:colOff>640080</xdr:colOff>
      <xdr:row>26</xdr:row>
      <xdr:rowOff>22860</xdr:rowOff>
    </xdr:from>
    <xdr:ext cx="2362200" cy="515654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0" name="TextBox 9"/>
            <xdr:cNvSpPr txBox="1"/>
          </xdr:nvSpPr>
          <xdr:spPr>
            <a:xfrm>
              <a:off x="3848100" y="486156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6800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−6.9944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770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10" name="TextBox 9"/>
            <xdr:cNvSpPr txBox="1"/>
          </xdr:nvSpPr>
          <xdr:spPr>
            <a:xfrm>
              <a:off x="3848100" y="486156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 6800/</a:t>
              </a:r>
              <a:r>
                <a:rPr lang="en-US" sz="1400" b="0" i="0">
                  <a:latin typeface="Cambria Math"/>
                  <a:ea typeface="Cambria Math"/>
                </a:rPr>
                <a:t>5 </a:t>
              </a:r>
              <a:r>
                <a:rPr lang="en-US" sz="1400" b="0" i="0">
                  <a:latin typeface="Cambria Math"/>
                </a:rPr>
                <a:t> −6.9944 770/</a:t>
              </a:r>
              <a:r>
                <a:rPr lang="en-US" sz="1400" b="0" i="0">
                  <a:latin typeface="Cambria Math"/>
                  <a:ea typeface="Cambria Math"/>
                </a:rPr>
                <a:t>5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6</xdr:col>
      <xdr:colOff>15240</xdr:colOff>
      <xdr:row>29</xdr:row>
      <xdr:rowOff>121920</xdr:rowOff>
    </xdr:from>
    <xdr:ext cx="2362200" cy="31149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1" name="TextBox 10"/>
            <xdr:cNvSpPr txBox="1"/>
          </xdr:nvSpPr>
          <xdr:spPr>
            <a:xfrm>
              <a:off x="3893820" y="5509260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=282.8624</m:t>
                    </m:r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11" name="TextBox 10"/>
            <xdr:cNvSpPr txBox="1"/>
          </xdr:nvSpPr>
          <xdr:spPr>
            <a:xfrm>
              <a:off x="3893820" y="5509260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𝑎=282.8624</a:t>
              </a:r>
              <a:endParaRPr lang="en-US" sz="1400"/>
            </a:p>
          </xdr:txBody>
        </xdr:sp>
      </mc:Fallback>
    </mc:AlternateContent>
    <xdr:clientData/>
  </xdr:oneCellAnchor>
  <xdr:twoCellAnchor>
    <xdr:from>
      <xdr:col>0</xdr:col>
      <xdr:colOff>175260</xdr:colOff>
      <xdr:row>47</xdr:row>
      <xdr:rowOff>121920</xdr:rowOff>
    </xdr:from>
    <xdr:to>
      <xdr:col>8</xdr:col>
      <xdr:colOff>144780</xdr:colOff>
      <xdr:row>63</xdr:row>
      <xdr:rowOff>121920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20</xdr:row>
      <xdr:rowOff>7620</xdr:rowOff>
    </xdr:from>
    <xdr:ext cx="2486025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0" y="374904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𝑥𝑦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)(</m:t>
                        </m:r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m:rPr>
                                <m:sty m:val="p"/>
                              </m:rPr>
                              <a:rPr lang="el-GR" sz="1400" b="0" i="1">
                                <a:latin typeface="Cambria Math"/>
                                <a:ea typeface="Cambria Math"/>
                              </a:rPr>
                              <m:t>Σ</m:t>
                            </m:r>
                            <m:sSup>
                              <m:sSup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sSup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m:rPr>
                                    <m:sty m:val="p"/>
                                  </m:rPr>
                                  <a:rPr lang="el-GR" sz="1400" b="0" i="1">
                                    <a:latin typeface="Cambria Math"/>
                                    <a:ea typeface="Cambria Math"/>
                                  </a:rPr>
                                  <m:t>Σ</m:t>
                                </m:r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𝑥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0" y="374904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𝑥𝑦)−(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𝑦))/(</a:t>
              </a:r>
              <a:r>
                <a:rPr lang="en-US" sz="1400" b="0" i="0">
                  <a:latin typeface="Cambria Math"/>
                </a:rPr>
                <a:t>𝑛(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𝑥^2 )−(</a:t>
              </a:r>
              <a:r>
                <a:rPr lang="el-GR" sz="1400" b="0" i="0">
                  <a:latin typeface="Cambria Math"/>
                  <a:ea typeface="Cambria Math"/>
                </a:rPr>
                <a:t>Σ</a:t>
              </a:r>
              <a:r>
                <a:rPr lang="en-US" sz="1400" b="0" i="0">
                  <a:latin typeface="Cambria Math"/>
                  <a:ea typeface="Cambria Math"/>
                </a:rPr>
                <a:t>𝑥)^2 )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121920</xdr:colOff>
      <xdr:row>25</xdr:row>
      <xdr:rowOff>15240</xdr:rowOff>
    </xdr:from>
    <xdr:ext cx="2994660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/>
            <xdr:cNvSpPr txBox="1"/>
          </xdr:nvSpPr>
          <xdr:spPr>
            <a:xfrm>
              <a:off x="121920" y="4671060"/>
              <a:ext cx="29946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5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261680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−(748)(1840)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  <m:d>
                          <m:dPr>
                            <m:ctrlPr>
                              <a:rPr lang="en-US" sz="14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en-US" sz="1400" b="0" i="1">
                                <a:latin typeface="Cambria Math"/>
                              </a:rPr>
                              <m:t>137304</m:t>
                            </m:r>
                          </m:e>
                        </m:d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−</m:t>
                        </m:r>
                        <m:sSup>
                          <m:sSupPr>
                            <m:ctrlPr>
                              <a:rPr lang="en-US" sz="1400" b="0" i="1">
                                <a:latin typeface="Cambria Math"/>
                                <a:ea typeface="Cambria Math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</m:ctrlPr>
                              </m:dPr>
                              <m:e>
                                <m:r>
                                  <a:rPr lang="en-US" sz="1400" b="0" i="1">
                                    <a:latin typeface="Cambria Math"/>
                                    <a:ea typeface="Cambria Math"/>
                                  </a:rPr>
                                  <m:t>748</m:t>
                                </m:r>
                              </m:e>
                            </m:d>
                          </m:e>
                          <m:sup>
                            <m:r>
                              <a:rPr lang="en-US" sz="14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3" name="TextBox 2"/>
            <xdr:cNvSpPr txBox="1"/>
          </xdr:nvSpPr>
          <xdr:spPr>
            <a:xfrm>
              <a:off x="121920" y="4671060"/>
              <a:ext cx="2994660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(5(261680</a:t>
              </a:r>
              <a:r>
                <a:rPr lang="en-US" sz="1400" b="0" i="0">
                  <a:latin typeface="Cambria Math"/>
                  <a:ea typeface="Cambria Math"/>
                </a:rPr>
                <a:t>)−(748)(1840))/(5(</a:t>
              </a:r>
              <a:r>
                <a:rPr lang="en-US" sz="1400" b="0" i="0">
                  <a:latin typeface="Cambria Math"/>
                </a:rPr>
                <a:t>137304</a:t>
              </a:r>
              <a:r>
                <a:rPr lang="en-US" sz="1400" b="0" i="0">
                  <a:latin typeface="Cambria Math"/>
                  <a:ea typeface="Cambria Math"/>
                </a:rPr>
                <a:t>)−(748)^2 )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0</xdr:colOff>
      <xdr:row>28</xdr:row>
      <xdr:rowOff>144780</xdr:rowOff>
    </xdr:from>
    <xdr:ext cx="2486025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/>
            <xdr:cNvSpPr txBox="1"/>
          </xdr:nvSpPr>
          <xdr:spPr>
            <a:xfrm>
              <a:off x="0" y="534924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−67920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127016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4" name="TextBox 3"/>
            <xdr:cNvSpPr txBox="1"/>
          </xdr:nvSpPr>
          <xdr:spPr>
            <a:xfrm>
              <a:off x="0" y="534924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  (−67920)/</a:t>
              </a:r>
              <a:r>
                <a:rPr lang="en-US" sz="1400" b="0" i="0">
                  <a:latin typeface="Cambria Math"/>
                  <a:ea typeface="Cambria Math"/>
                </a:rPr>
                <a:t>127016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0</xdr:col>
      <xdr:colOff>106680</xdr:colOff>
      <xdr:row>32</xdr:row>
      <xdr:rowOff>76200</xdr:rowOff>
    </xdr:from>
    <xdr:ext cx="2486025" cy="73342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TextBox 4"/>
            <xdr:cNvSpPr txBox="1"/>
          </xdr:nvSpPr>
          <xdr:spPr>
            <a:xfrm>
              <a:off x="106680" y="601218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𝑏</m:t>
                    </m:r>
                    <m:r>
                      <a:rPr lang="en-US" sz="1400" b="0" i="1">
                        <a:latin typeface="Cambria Math"/>
                      </a:rPr>
                      <m:t>=−.5347</m:t>
                    </m:r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5" name="TextBox 4"/>
            <xdr:cNvSpPr txBox="1"/>
          </xdr:nvSpPr>
          <xdr:spPr>
            <a:xfrm>
              <a:off x="106680" y="6012180"/>
              <a:ext cx="2486025" cy="73342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𝑏=−.5347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6</xdr:col>
      <xdr:colOff>0</xdr:colOff>
      <xdr:row>20</xdr:row>
      <xdr:rowOff>0</xdr:rowOff>
    </xdr:from>
    <xdr:ext cx="2362200" cy="49564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/>
            <xdr:cNvSpPr txBox="1"/>
          </xdr:nvSpPr>
          <xdr:spPr>
            <a:xfrm>
              <a:off x="3733800" y="374142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6" name="TextBox 5"/>
            <xdr:cNvSpPr txBox="1"/>
          </xdr:nvSpPr>
          <xdr:spPr>
            <a:xfrm>
              <a:off x="3733800" y="374142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5</xdr:col>
      <xdr:colOff>220980</xdr:colOff>
      <xdr:row>27</xdr:row>
      <xdr:rowOff>0</xdr:rowOff>
    </xdr:from>
    <xdr:ext cx="2362200" cy="49564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/>
            <xdr:cNvSpPr txBox="1"/>
          </xdr:nvSpPr>
          <xdr:spPr>
            <a:xfrm>
              <a:off x="3345180" y="502158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𝑦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</m:t>
                    </m:r>
                    <m:r>
                      <a:rPr lang="en-US" sz="1400" b="0" i="1">
                        <a:latin typeface="Cambria Math"/>
                      </a:rPr>
                      <m:t>𝑏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m:rPr>
                            <m:sty m:val="p"/>
                          </m:rPr>
                          <a:rPr lang="el-GR" sz="1400" b="0" i="1">
                            <a:latin typeface="Cambria Math"/>
                            <a:ea typeface="Cambria Math"/>
                          </a:rPr>
                          <m:t>Σ</m:t>
                        </m:r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𝑥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7" name="TextBox 6"/>
            <xdr:cNvSpPr txBox="1"/>
          </xdr:nvSpPr>
          <xdr:spPr>
            <a:xfrm>
              <a:off x="3345180" y="5021580"/>
              <a:ext cx="2362200" cy="4956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𝑦/</a:t>
              </a:r>
              <a:r>
                <a:rPr lang="en-US" sz="1400" b="0" i="0">
                  <a:latin typeface="Cambria Math"/>
                </a:rPr>
                <a:t>𝑛  −𝑏</a:t>
              </a:r>
              <a:r>
                <a:rPr lang="el-GR" sz="1400" b="0" i="0">
                  <a:latin typeface="Cambria Math"/>
                  <a:ea typeface="Cambria Math"/>
                </a:rPr>
                <a:t> Σ</a:t>
              </a:r>
              <a:r>
                <a:rPr lang="en-US" sz="1400" b="0" i="0">
                  <a:latin typeface="Cambria Math"/>
                  <a:ea typeface="Cambria Math"/>
                </a:rPr>
                <a:t>𝑥/</a:t>
              </a:r>
              <a:r>
                <a:rPr lang="en-US" sz="1400" b="0" i="0">
                  <a:latin typeface="Cambria Math"/>
                </a:rPr>
                <a:t>𝑛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5</xdr:col>
      <xdr:colOff>586740</xdr:colOff>
      <xdr:row>23</xdr:row>
      <xdr:rowOff>53340</xdr:rowOff>
    </xdr:from>
    <xdr:ext cx="2362200" cy="515654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/>
            <xdr:cNvSpPr txBox="1"/>
          </xdr:nvSpPr>
          <xdr:spPr>
            <a:xfrm>
              <a:off x="3710940" y="434340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1840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</m:den>
                    </m:f>
                    <m:r>
                      <a:rPr lang="en-US" sz="1400" b="0" i="1">
                        <a:latin typeface="Cambria Math"/>
                      </a:rPr>
                      <m:t> −(−.5347)</m:t>
                    </m:r>
                    <m:f>
                      <m:fPr>
                        <m:ctrlPr>
                          <a:rPr lang="en-US" sz="14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/>
                          </a:rPr>
                          <m:t>748</m:t>
                        </m:r>
                      </m:num>
                      <m:den>
                        <m:r>
                          <a:rPr lang="en-US" sz="1400" b="0" i="1">
                            <a:latin typeface="Cambria Math"/>
                            <a:ea typeface="Cambria Math"/>
                          </a:rPr>
                          <m:t>5</m:t>
                        </m:r>
                      </m:den>
                    </m:f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8" name="TextBox 7"/>
            <xdr:cNvSpPr txBox="1"/>
          </xdr:nvSpPr>
          <xdr:spPr>
            <a:xfrm>
              <a:off x="3710940" y="4343400"/>
              <a:ext cx="2362200" cy="5156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  1840/</a:t>
              </a:r>
              <a:r>
                <a:rPr lang="en-US" sz="1400" b="0" i="0">
                  <a:latin typeface="Cambria Math"/>
                  <a:ea typeface="Cambria Math"/>
                </a:rPr>
                <a:t>5 </a:t>
              </a:r>
              <a:r>
                <a:rPr lang="en-US" sz="1400" b="0" i="0">
                  <a:latin typeface="Cambria Math"/>
                </a:rPr>
                <a:t> −(−.5347)748/</a:t>
              </a:r>
              <a:r>
                <a:rPr lang="en-US" sz="1400" b="0" i="0">
                  <a:latin typeface="Cambria Math"/>
                  <a:ea typeface="Cambria Math"/>
                </a:rPr>
                <a:t>5</a:t>
              </a:r>
              <a:endParaRPr lang="en-US" sz="1400"/>
            </a:p>
          </xdr:txBody>
        </xdr:sp>
      </mc:Fallback>
    </mc:AlternateContent>
    <xdr:clientData/>
  </xdr:oneCellAnchor>
  <xdr:oneCellAnchor>
    <xdr:from>
      <xdr:col>5</xdr:col>
      <xdr:colOff>480060</xdr:colOff>
      <xdr:row>30</xdr:row>
      <xdr:rowOff>137160</xdr:rowOff>
    </xdr:from>
    <xdr:ext cx="2362200" cy="31149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9" name="TextBox 8"/>
            <xdr:cNvSpPr txBox="1"/>
          </xdr:nvSpPr>
          <xdr:spPr>
            <a:xfrm>
              <a:off x="3604260" y="5707380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/>
                      </a:rPr>
                      <m:t>𝑎</m:t>
                    </m:r>
                    <m:r>
                      <a:rPr lang="en-US" sz="1400" b="0" i="1">
                        <a:latin typeface="Cambria Math"/>
                      </a:rPr>
                      <m:t>=447.9911</m:t>
                    </m:r>
                  </m:oMath>
                </m:oMathPara>
              </a14:m>
              <a:endParaRPr lang="en-US" sz="1400"/>
            </a:p>
          </xdr:txBody>
        </xdr:sp>
      </mc:Choice>
      <mc:Fallback>
        <xdr:sp macro="" textlink="">
          <xdr:nvSpPr>
            <xdr:cNvPr id="9" name="TextBox 8"/>
            <xdr:cNvSpPr txBox="1"/>
          </xdr:nvSpPr>
          <xdr:spPr>
            <a:xfrm>
              <a:off x="3604260" y="5707380"/>
              <a:ext cx="2362200" cy="3114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400" b="0" i="0">
                  <a:latin typeface="Cambria Math"/>
                </a:rPr>
                <a:t>𝑎=447.9911</a:t>
              </a:r>
              <a:endParaRPr lang="en-US" sz="1400"/>
            </a:p>
          </xdr:txBody>
        </xdr:sp>
      </mc:Fallback>
    </mc:AlternateContent>
    <xdr:clientData/>
  </xdr:oneCellAnchor>
  <xdr:twoCellAnchor>
    <xdr:from>
      <xdr:col>1</xdr:col>
      <xdr:colOff>373380</xdr:colOff>
      <xdr:row>38</xdr:row>
      <xdr:rowOff>106680</xdr:rowOff>
    </xdr:from>
    <xdr:to>
      <xdr:col>8</xdr:col>
      <xdr:colOff>601980</xdr:colOff>
      <xdr:row>52</xdr:row>
      <xdr:rowOff>26670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9"/>
  <sheetViews>
    <sheetView topLeftCell="A169" zoomScale="85" zoomScaleNormal="85" workbookViewId="0">
      <selection activeCell="E199" sqref="E199"/>
    </sheetView>
  </sheetViews>
  <sheetFormatPr defaultRowHeight="14.4" x14ac:dyDescent="0.3"/>
  <sheetData>
    <row r="2" spans="1:13" ht="20.399999999999999" thickBot="1" x14ac:dyDescent="0.45">
      <c r="A2" s="1" t="s">
        <v>0</v>
      </c>
      <c r="B2" s="1"/>
    </row>
    <row r="3" spans="1:13" ht="15" thickTop="1" x14ac:dyDescent="0.3">
      <c r="A3" s="2" t="s">
        <v>1</v>
      </c>
      <c r="B3" s="2"/>
    </row>
    <row r="4" spans="1:13" x14ac:dyDescent="0.3">
      <c r="A4" s="42">
        <v>40701842</v>
      </c>
      <c r="B4" s="42"/>
    </row>
    <row r="7" spans="1:13" x14ac:dyDescent="0.3">
      <c r="A7" t="s">
        <v>2</v>
      </c>
    </row>
    <row r="8" spans="1:13" x14ac:dyDescent="0.3">
      <c r="A8" t="s">
        <v>3</v>
      </c>
    </row>
    <row r="9" spans="1:13" x14ac:dyDescent="0.3">
      <c r="A9" t="s">
        <v>4</v>
      </c>
    </row>
    <row r="10" spans="1:13" x14ac:dyDescent="0.3">
      <c r="A10" t="s">
        <v>5</v>
      </c>
    </row>
    <row r="13" spans="1:13" x14ac:dyDescent="0.3">
      <c r="A13" t="s">
        <v>6</v>
      </c>
    </row>
    <row r="14" spans="1:13" x14ac:dyDescent="0.3">
      <c r="M14" s="15" t="s">
        <v>12</v>
      </c>
    </row>
    <row r="15" spans="1:13" x14ac:dyDescent="0.3">
      <c r="A15" s="4" t="s">
        <v>7</v>
      </c>
      <c r="B15" s="5">
        <v>10</v>
      </c>
      <c r="C15" s="5">
        <v>8</v>
      </c>
      <c r="D15" s="5">
        <v>13</v>
      </c>
      <c r="E15" s="5">
        <v>9</v>
      </c>
      <c r="F15" s="5">
        <v>11</v>
      </c>
      <c r="G15" s="5">
        <v>14</v>
      </c>
      <c r="H15" s="5">
        <v>6</v>
      </c>
      <c r="I15" s="5">
        <v>6</v>
      </c>
      <c r="J15" s="5">
        <v>12</v>
      </c>
      <c r="K15" s="5">
        <v>7</v>
      </c>
      <c r="L15" s="13">
        <v>5</v>
      </c>
      <c r="M15" s="8">
        <f>SUM(B15:L15)</f>
        <v>101</v>
      </c>
    </row>
    <row r="16" spans="1:13" x14ac:dyDescent="0.3">
      <c r="A16" s="4" t="s">
        <v>8</v>
      </c>
      <c r="B16" s="4">
        <v>8.0399999999999991</v>
      </c>
      <c r="C16" s="4">
        <v>6.95</v>
      </c>
      <c r="D16" s="4">
        <v>7.58</v>
      </c>
      <c r="E16" s="4">
        <v>8.81</v>
      </c>
      <c r="F16" s="4">
        <v>8.33</v>
      </c>
      <c r="G16" s="4">
        <v>9.9600000000000009</v>
      </c>
      <c r="H16" s="4">
        <v>7.24</v>
      </c>
      <c r="I16" s="4">
        <v>4.26</v>
      </c>
      <c r="J16" s="4">
        <v>10.86</v>
      </c>
      <c r="K16" s="4">
        <v>4.82</v>
      </c>
      <c r="L16" s="14">
        <v>5.68</v>
      </c>
      <c r="M16" s="9">
        <f>SUM(B16:L16)</f>
        <v>82.53</v>
      </c>
    </row>
    <row r="17" spans="1:13" x14ac:dyDescent="0.3">
      <c r="A17" s="4" t="s">
        <v>9</v>
      </c>
      <c r="B17" s="4">
        <f>B15*B16</f>
        <v>80.399999999999991</v>
      </c>
      <c r="C17" s="4">
        <f>C15*C16</f>
        <v>55.6</v>
      </c>
      <c r="D17" s="4">
        <f t="shared" ref="D17:L17" si="0">D15*D16</f>
        <v>98.54</v>
      </c>
      <c r="E17" s="4">
        <f t="shared" si="0"/>
        <v>79.290000000000006</v>
      </c>
      <c r="F17" s="4">
        <f t="shared" si="0"/>
        <v>91.63</v>
      </c>
      <c r="G17" s="4">
        <f t="shared" si="0"/>
        <v>139.44</v>
      </c>
      <c r="H17" s="4">
        <f t="shared" si="0"/>
        <v>43.44</v>
      </c>
      <c r="I17" s="4">
        <f t="shared" si="0"/>
        <v>25.56</v>
      </c>
      <c r="J17" s="4">
        <f t="shared" si="0"/>
        <v>130.32</v>
      </c>
      <c r="K17" s="4">
        <f t="shared" si="0"/>
        <v>33.74</v>
      </c>
      <c r="L17" s="14">
        <f t="shared" si="0"/>
        <v>28.4</v>
      </c>
      <c r="M17" s="9">
        <f>SUM(B17:L17)</f>
        <v>806.36</v>
      </c>
    </row>
    <row r="18" spans="1:13" x14ac:dyDescent="0.3">
      <c r="A18" s="7" t="s">
        <v>10</v>
      </c>
      <c r="B18" s="4">
        <f>B15*B15</f>
        <v>100</v>
      </c>
      <c r="C18" s="4">
        <f t="shared" ref="C18:L18" si="1">C15*C15</f>
        <v>64</v>
      </c>
      <c r="D18" s="4">
        <f t="shared" si="1"/>
        <v>169</v>
      </c>
      <c r="E18" s="4">
        <f t="shared" si="1"/>
        <v>81</v>
      </c>
      <c r="F18" s="4">
        <f t="shared" si="1"/>
        <v>121</v>
      </c>
      <c r="G18" s="4">
        <f t="shared" si="1"/>
        <v>196</v>
      </c>
      <c r="H18" s="4">
        <f t="shared" si="1"/>
        <v>36</v>
      </c>
      <c r="I18" s="4">
        <f t="shared" si="1"/>
        <v>36</v>
      </c>
      <c r="J18" s="4">
        <f t="shared" si="1"/>
        <v>144</v>
      </c>
      <c r="K18" s="4">
        <f t="shared" si="1"/>
        <v>49</v>
      </c>
      <c r="L18" s="14">
        <f t="shared" si="1"/>
        <v>25</v>
      </c>
      <c r="M18" s="9">
        <f>SUM(B18:L18)</f>
        <v>1021</v>
      </c>
    </row>
    <row r="19" spans="1:13" x14ac:dyDescent="0.3">
      <c r="A19" s="7" t="s">
        <v>11</v>
      </c>
      <c r="B19" s="5">
        <f>B16*B16</f>
        <v>64.641599999999983</v>
      </c>
      <c r="C19" s="5">
        <f t="shared" ref="C19:L19" si="2">C16*C16</f>
        <v>48.302500000000002</v>
      </c>
      <c r="D19" s="5">
        <f t="shared" si="2"/>
        <v>57.456400000000002</v>
      </c>
      <c r="E19" s="5">
        <f t="shared" si="2"/>
        <v>77.616100000000003</v>
      </c>
      <c r="F19" s="5">
        <f t="shared" si="2"/>
        <v>69.388900000000007</v>
      </c>
      <c r="G19" s="5">
        <f t="shared" si="2"/>
        <v>99.201600000000013</v>
      </c>
      <c r="H19" s="5">
        <f t="shared" si="2"/>
        <v>52.4176</v>
      </c>
      <c r="I19" s="5">
        <f t="shared" si="2"/>
        <v>18.147599999999997</v>
      </c>
      <c r="J19" s="5">
        <f t="shared" si="2"/>
        <v>117.93959999999998</v>
      </c>
      <c r="K19" s="5">
        <f t="shared" si="2"/>
        <v>23.232400000000002</v>
      </c>
      <c r="L19" s="13">
        <f t="shared" si="2"/>
        <v>32.2624</v>
      </c>
      <c r="M19" s="8">
        <f>SUM(B19:L19)</f>
        <v>660.60669999999982</v>
      </c>
    </row>
    <row r="20" spans="1:13" x14ac:dyDescent="0.3">
      <c r="L20" t="s">
        <v>13</v>
      </c>
      <c r="M20" s="9">
        <f>COUNT(B15:L15)</f>
        <v>11</v>
      </c>
    </row>
    <row r="35" spans="1:9" ht="18" x14ac:dyDescent="0.35">
      <c r="H35" s="10" t="s">
        <v>14</v>
      </c>
      <c r="I35" s="10">
        <f>7.5027-4.7645</f>
        <v>2.7382</v>
      </c>
    </row>
    <row r="39" spans="1:9" x14ac:dyDescent="0.3">
      <c r="E39" s="12" t="s">
        <v>17</v>
      </c>
      <c r="F39" s="12"/>
      <c r="G39" s="12"/>
      <c r="H39" s="12"/>
      <c r="I39" s="12"/>
    </row>
    <row r="40" spans="1:9" ht="18" x14ac:dyDescent="0.35">
      <c r="A40" t="s">
        <v>16</v>
      </c>
      <c r="B40" s="11">
        <f>(534.43)/(1030)</f>
        <v>0.51886407766990283</v>
      </c>
    </row>
    <row r="61" spans="2:14" x14ac:dyDescent="0.3">
      <c r="B61" t="s">
        <v>18</v>
      </c>
    </row>
    <row r="63" spans="2:14" x14ac:dyDescent="0.3">
      <c r="B63" s="12">
        <f>CORREL(B15:L15,B16:L16)</f>
        <v>0.780262964298435</v>
      </c>
    </row>
    <row r="64" spans="2:14" x14ac:dyDescent="0.3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7"/>
    </row>
    <row r="65" spans="1:14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17"/>
    </row>
    <row r="66" spans="1:14" x14ac:dyDescent="0.3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17"/>
    </row>
    <row r="67" spans="1:14" x14ac:dyDescent="0.3">
      <c r="A67" t="s">
        <v>19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17"/>
    </row>
    <row r="68" spans="1:14" x14ac:dyDescent="0.3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15" t="s">
        <v>12</v>
      </c>
      <c r="N68" s="17"/>
    </row>
    <row r="69" spans="1:14" x14ac:dyDescent="0.3">
      <c r="A69" s="4" t="s">
        <v>7</v>
      </c>
      <c r="B69" s="18">
        <v>10</v>
      </c>
      <c r="C69" s="18">
        <v>8</v>
      </c>
      <c r="D69" s="18">
        <v>13</v>
      </c>
      <c r="E69" s="18">
        <v>9</v>
      </c>
      <c r="F69" s="18">
        <v>11</v>
      </c>
      <c r="G69" s="18">
        <v>14</v>
      </c>
      <c r="H69" s="18">
        <v>6</v>
      </c>
      <c r="I69" s="18">
        <v>4</v>
      </c>
      <c r="J69" s="18">
        <v>12</v>
      </c>
      <c r="K69" s="18">
        <v>7</v>
      </c>
      <c r="L69" s="18">
        <v>5</v>
      </c>
      <c r="M69" s="8">
        <f>SUM(B69:L69)</f>
        <v>99</v>
      </c>
      <c r="N69" s="17"/>
    </row>
    <row r="70" spans="1:14" x14ac:dyDescent="0.3">
      <c r="A70" s="4" t="s">
        <v>8</v>
      </c>
      <c r="B70" s="18">
        <v>9.14</v>
      </c>
      <c r="C70" s="18">
        <v>8.14</v>
      </c>
      <c r="D70" s="18">
        <v>8.74</v>
      </c>
      <c r="E70" s="18">
        <v>8.77</v>
      </c>
      <c r="F70" s="18">
        <v>9.26</v>
      </c>
      <c r="G70" s="18">
        <v>8.1</v>
      </c>
      <c r="H70" s="18">
        <v>6.13</v>
      </c>
      <c r="I70" s="18">
        <v>3.1</v>
      </c>
      <c r="J70" s="18">
        <v>9.1300000000000008</v>
      </c>
      <c r="K70" s="18">
        <v>7.26</v>
      </c>
      <c r="L70" s="18">
        <v>4.74</v>
      </c>
      <c r="M70" s="9">
        <f>SUM(B70:L70)</f>
        <v>82.51</v>
      </c>
      <c r="N70" s="17"/>
    </row>
    <row r="71" spans="1:14" x14ac:dyDescent="0.3">
      <c r="A71" s="4" t="s">
        <v>9</v>
      </c>
      <c r="B71" s="4">
        <f>B69*B70</f>
        <v>91.4</v>
      </c>
      <c r="C71" s="4">
        <f>C69*C70</f>
        <v>65.12</v>
      </c>
      <c r="D71" s="4">
        <f t="shared" ref="D71" si="3">D69*D70</f>
        <v>113.62</v>
      </c>
      <c r="E71" s="4">
        <f t="shared" ref="E71" si="4">E69*E70</f>
        <v>78.929999999999993</v>
      </c>
      <c r="F71" s="4">
        <f t="shared" ref="F71" si="5">F69*F70</f>
        <v>101.86</v>
      </c>
      <c r="G71" s="4">
        <f t="shared" ref="G71" si="6">G69*G70</f>
        <v>113.39999999999999</v>
      </c>
      <c r="H71" s="4">
        <f t="shared" ref="H71" si="7">H69*H70</f>
        <v>36.78</v>
      </c>
      <c r="I71" s="4">
        <f t="shared" ref="I71" si="8">I69*I70</f>
        <v>12.4</v>
      </c>
      <c r="J71" s="4">
        <f t="shared" ref="J71" si="9">J69*J70</f>
        <v>109.56</v>
      </c>
      <c r="K71" s="4">
        <f t="shared" ref="K71" si="10">K69*K70</f>
        <v>50.82</v>
      </c>
      <c r="L71" s="4">
        <f t="shared" ref="L71" si="11">L69*L70</f>
        <v>23.700000000000003</v>
      </c>
      <c r="M71" s="9">
        <f>SUM(B71:L71)</f>
        <v>797.59</v>
      </c>
      <c r="N71" s="17"/>
    </row>
    <row r="72" spans="1:14" x14ac:dyDescent="0.3">
      <c r="A72" s="7" t="s">
        <v>10</v>
      </c>
      <c r="B72" s="4">
        <f>B69*B69</f>
        <v>100</v>
      </c>
      <c r="C72" s="4">
        <f t="shared" ref="C72:L72" si="12">C69*C69</f>
        <v>64</v>
      </c>
      <c r="D72" s="4">
        <f t="shared" si="12"/>
        <v>169</v>
      </c>
      <c r="E72" s="4">
        <f t="shared" si="12"/>
        <v>81</v>
      </c>
      <c r="F72" s="4">
        <f t="shared" si="12"/>
        <v>121</v>
      </c>
      <c r="G72" s="4">
        <f t="shared" si="12"/>
        <v>196</v>
      </c>
      <c r="H72" s="4">
        <f t="shared" si="12"/>
        <v>36</v>
      </c>
      <c r="I72" s="4">
        <f t="shared" si="12"/>
        <v>16</v>
      </c>
      <c r="J72" s="4">
        <f t="shared" si="12"/>
        <v>144</v>
      </c>
      <c r="K72" s="4">
        <f t="shared" si="12"/>
        <v>49</v>
      </c>
      <c r="L72" s="4">
        <f t="shared" si="12"/>
        <v>25</v>
      </c>
      <c r="M72" s="9">
        <f>SUM(B72:L72)</f>
        <v>1001</v>
      </c>
      <c r="N72" s="17"/>
    </row>
    <row r="73" spans="1:14" x14ac:dyDescent="0.3">
      <c r="A73" s="7" t="s">
        <v>11</v>
      </c>
      <c r="B73" s="5">
        <f>B70*B70</f>
        <v>83.539600000000007</v>
      </c>
      <c r="C73" s="5">
        <f t="shared" ref="C73:L73" si="13">C70*C70</f>
        <v>66.259600000000006</v>
      </c>
      <c r="D73" s="5">
        <f t="shared" si="13"/>
        <v>76.387600000000006</v>
      </c>
      <c r="E73" s="5">
        <f t="shared" si="13"/>
        <v>76.912899999999993</v>
      </c>
      <c r="F73" s="5">
        <f t="shared" si="13"/>
        <v>85.747599999999991</v>
      </c>
      <c r="G73" s="5">
        <f t="shared" si="13"/>
        <v>65.61</v>
      </c>
      <c r="H73" s="5">
        <f t="shared" si="13"/>
        <v>37.576900000000002</v>
      </c>
      <c r="I73" s="5">
        <f t="shared" si="13"/>
        <v>9.6100000000000012</v>
      </c>
      <c r="J73" s="5">
        <f t="shared" si="13"/>
        <v>83.35690000000001</v>
      </c>
      <c r="K73" s="5">
        <f t="shared" si="13"/>
        <v>52.707599999999999</v>
      </c>
      <c r="L73" s="5">
        <f t="shared" si="13"/>
        <v>22.467600000000001</v>
      </c>
      <c r="M73" s="8">
        <f>SUM(B73:L73)</f>
        <v>660.17629999999997</v>
      </c>
      <c r="N73" s="17"/>
    </row>
    <row r="74" spans="1:14" x14ac:dyDescent="0.3">
      <c r="B74" s="6"/>
      <c r="C74" s="6"/>
      <c r="D74" s="6"/>
      <c r="E74" s="6"/>
      <c r="F74" s="6"/>
      <c r="G74" s="6"/>
      <c r="H74" s="6"/>
      <c r="I74" s="6"/>
      <c r="J74" s="6"/>
      <c r="K74" s="6"/>
      <c r="L74" s="6" t="s">
        <v>20</v>
      </c>
      <c r="M74" s="9">
        <f>COUNT(B69:L69)</f>
        <v>11</v>
      </c>
      <c r="N74" s="17"/>
    </row>
    <row r="75" spans="1:14" x14ac:dyDescent="0.3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17"/>
    </row>
    <row r="76" spans="1:14" x14ac:dyDescent="0.3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x14ac:dyDescent="0.3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84" spans="1:10" x14ac:dyDescent="0.3">
      <c r="H84" s="12" t="s">
        <v>21</v>
      </c>
      <c r="I84" s="12">
        <f>7.5-4.5</f>
        <v>3</v>
      </c>
    </row>
    <row r="88" spans="1:10" x14ac:dyDescent="0.3">
      <c r="G88" s="12" t="s">
        <v>22</v>
      </c>
      <c r="H88" s="12"/>
      <c r="I88" s="12"/>
      <c r="J88" s="12"/>
    </row>
    <row r="92" spans="1:10" x14ac:dyDescent="0.3">
      <c r="A92" s="12" t="s">
        <v>15</v>
      </c>
      <c r="B92" s="12">
        <f>605/1210</f>
        <v>0.5</v>
      </c>
    </row>
    <row r="109" spans="1:3" x14ac:dyDescent="0.3">
      <c r="A109" s="12" t="s">
        <v>23</v>
      </c>
      <c r="B109" s="12"/>
      <c r="C109" s="12"/>
    </row>
    <row r="111" spans="1:3" x14ac:dyDescent="0.3">
      <c r="A111" s="12">
        <f>CORREL(B69:L69,B70:L70)</f>
        <v>0.81623650600024267</v>
      </c>
    </row>
    <row r="114" spans="1:13" x14ac:dyDescent="0.3">
      <c r="A114" t="s">
        <v>24</v>
      </c>
    </row>
    <row r="115" spans="1:13" x14ac:dyDescent="0.3">
      <c r="M115" s="15" t="s">
        <v>12</v>
      </c>
    </row>
    <row r="116" spans="1:13" x14ac:dyDescent="0.3">
      <c r="A116" s="4" t="s">
        <v>7</v>
      </c>
      <c r="B116" s="5">
        <v>10</v>
      </c>
      <c r="C116" s="5">
        <v>8</v>
      </c>
      <c r="D116" s="5">
        <v>13</v>
      </c>
      <c r="E116" s="5">
        <v>9</v>
      </c>
      <c r="F116" s="5">
        <v>11</v>
      </c>
      <c r="G116" s="5">
        <v>14</v>
      </c>
      <c r="H116" s="5">
        <v>6</v>
      </c>
      <c r="I116" s="5">
        <v>4</v>
      </c>
      <c r="J116" s="5">
        <v>12</v>
      </c>
      <c r="K116" s="5">
        <v>7</v>
      </c>
      <c r="L116" s="5">
        <v>5</v>
      </c>
      <c r="M116" s="8">
        <f>SUM(B116:L116)</f>
        <v>99</v>
      </c>
    </row>
    <row r="117" spans="1:13" x14ac:dyDescent="0.3">
      <c r="A117" s="4" t="s">
        <v>8</v>
      </c>
      <c r="B117" s="5">
        <v>7.46</v>
      </c>
      <c r="C117" s="5">
        <v>6.77</v>
      </c>
      <c r="D117" s="5">
        <v>12.74</v>
      </c>
      <c r="E117" s="5">
        <v>7.11</v>
      </c>
      <c r="F117" s="5">
        <v>7.81</v>
      </c>
      <c r="G117" s="5">
        <v>8.84</v>
      </c>
      <c r="H117" s="5">
        <v>6.08</v>
      </c>
      <c r="I117" s="5">
        <v>5.39</v>
      </c>
      <c r="J117" s="5">
        <v>8.15</v>
      </c>
      <c r="K117" s="5">
        <v>6.42</v>
      </c>
      <c r="L117" s="5">
        <v>5.73</v>
      </c>
      <c r="M117" s="9">
        <f>SUM(B117:L117)</f>
        <v>82.500000000000014</v>
      </c>
    </row>
    <row r="118" spans="1:13" x14ac:dyDescent="0.3">
      <c r="A118" s="4" t="s">
        <v>9</v>
      </c>
      <c r="B118" s="4">
        <f>B116*B117</f>
        <v>74.599999999999994</v>
      </c>
      <c r="C118" s="4">
        <f>C116*C117</f>
        <v>54.16</v>
      </c>
      <c r="D118" s="4">
        <f t="shared" ref="D118" si="14">D116*D117</f>
        <v>165.62</v>
      </c>
      <c r="E118" s="4">
        <f t="shared" ref="E118" si="15">E116*E117</f>
        <v>63.99</v>
      </c>
      <c r="F118" s="4">
        <f t="shared" ref="F118" si="16">F116*F117</f>
        <v>85.91</v>
      </c>
      <c r="G118" s="4">
        <f t="shared" ref="G118" si="17">G116*G117</f>
        <v>123.75999999999999</v>
      </c>
      <c r="H118" s="4">
        <f t="shared" ref="H118" si="18">H116*H117</f>
        <v>36.480000000000004</v>
      </c>
      <c r="I118" s="4">
        <f t="shared" ref="I118" si="19">I116*I117</f>
        <v>21.56</v>
      </c>
      <c r="J118" s="4">
        <f t="shared" ref="J118" si="20">J116*J117</f>
        <v>97.800000000000011</v>
      </c>
      <c r="K118" s="4">
        <f t="shared" ref="K118" si="21">K116*K117</f>
        <v>44.94</v>
      </c>
      <c r="L118" s="4">
        <f t="shared" ref="L118" si="22">L116*L117</f>
        <v>28.650000000000002</v>
      </c>
      <c r="M118" s="9">
        <f>SUM(B118:L118)</f>
        <v>797.46999999999991</v>
      </c>
    </row>
    <row r="119" spans="1:13" x14ac:dyDescent="0.3">
      <c r="A119" s="7" t="s">
        <v>10</v>
      </c>
      <c r="B119" s="4">
        <f>B116*B116</f>
        <v>100</v>
      </c>
      <c r="C119" s="4">
        <f t="shared" ref="C119:L119" si="23">C116*C116</f>
        <v>64</v>
      </c>
      <c r="D119" s="4">
        <f t="shared" si="23"/>
        <v>169</v>
      </c>
      <c r="E119" s="4">
        <f t="shared" si="23"/>
        <v>81</v>
      </c>
      <c r="F119" s="4">
        <f t="shared" si="23"/>
        <v>121</v>
      </c>
      <c r="G119" s="4">
        <f t="shared" si="23"/>
        <v>196</v>
      </c>
      <c r="H119" s="4">
        <f t="shared" si="23"/>
        <v>36</v>
      </c>
      <c r="I119" s="4">
        <f t="shared" si="23"/>
        <v>16</v>
      </c>
      <c r="J119" s="4">
        <f t="shared" si="23"/>
        <v>144</v>
      </c>
      <c r="K119" s="4">
        <f t="shared" si="23"/>
        <v>49</v>
      </c>
      <c r="L119" s="4">
        <f t="shared" si="23"/>
        <v>25</v>
      </c>
      <c r="M119" s="9">
        <f>SUM(B119:L119)</f>
        <v>1001</v>
      </c>
    </row>
    <row r="120" spans="1:13" x14ac:dyDescent="0.3">
      <c r="A120" s="7" t="s">
        <v>11</v>
      </c>
      <c r="B120" s="5">
        <f>B117*B117</f>
        <v>55.651600000000002</v>
      </c>
      <c r="C120" s="5">
        <f t="shared" ref="C120:L120" si="24">C117*C117</f>
        <v>45.832899999999995</v>
      </c>
      <c r="D120" s="5">
        <f t="shared" si="24"/>
        <v>162.30760000000001</v>
      </c>
      <c r="E120" s="5">
        <f t="shared" si="24"/>
        <v>50.552100000000003</v>
      </c>
      <c r="F120" s="5">
        <f t="shared" si="24"/>
        <v>60.996099999999991</v>
      </c>
      <c r="G120" s="5">
        <f t="shared" si="24"/>
        <v>78.145600000000002</v>
      </c>
      <c r="H120" s="5">
        <f t="shared" si="24"/>
        <v>36.9664</v>
      </c>
      <c r="I120" s="5">
        <f t="shared" si="24"/>
        <v>29.052099999999996</v>
      </c>
      <c r="J120" s="5">
        <f t="shared" si="24"/>
        <v>66.422499999999999</v>
      </c>
      <c r="K120" s="5">
        <f t="shared" si="24"/>
        <v>41.2164</v>
      </c>
      <c r="L120" s="5">
        <f t="shared" si="24"/>
        <v>32.832900000000002</v>
      </c>
      <c r="M120" s="8">
        <f>SUM(B120:L120)</f>
        <v>659.97620000000006</v>
      </c>
    </row>
    <row r="121" spans="1:13" x14ac:dyDescent="0.3">
      <c r="M121" s="9">
        <f>COUNT(B116:L116)</f>
        <v>11</v>
      </c>
    </row>
    <row r="129" spans="1:12" x14ac:dyDescent="0.3">
      <c r="G129" s="19"/>
    </row>
    <row r="130" spans="1:12" x14ac:dyDescent="0.3">
      <c r="H130" s="20" t="s">
        <v>21</v>
      </c>
      <c r="I130" s="22">
        <f>7.5-4.4973</f>
        <v>3.0026999999999999</v>
      </c>
    </row>
    <row r="133" spans="1:12" x14ac:dyDescent="0.3">
      <c r="H133" s="12" t="s">
        <v>25</v>
      </c>
      <c r="I133" s="12"/>
      <c r="J133" s="12"/>
      <c r="K133" s="12"/>
      <c r="L133" s="12"/>
    </row>
    <row r="138" spans="1:12" x14ac:dyDescent="0.3">
      <c r="A138" s="20" t="s">
        <v>15</v>
      </c>
      <c r="B138" s="21">
        <v>0.49969999999999998</v>
      </c>
    </row>
    <row r="153" spans="1:13" x14ac:dyDescent="0.3">
      <c r="B153" s="12" t="s">
        <v>26</v>
      </c>
      <c r="C153" s="12"/>
      <c r="D153" s="12"/>
      <c r="E153" s="12">
        <f>CORREL(B116:L116,B117:L117)</f>
        <v>0.81628673948959818</v>
      </c>
    </row>
    <row r="156" spans="1:13" x14ac:dyDescent="0.3">
      <c r="A156" t="s">
        <v>27</v>
      </c>
    </row>
    <row r="157" spans="1:13" x14ac:dyDescent="0.3">
      <c r="M157" s="15" t="s">
        <v>12</v>
      </c>
    </row>
    <row r="158" spans="1:13" x14ac:dyDescent="0.3">
      <c r="A158" s="3" t="s">
        <v>7</v>
      </c>
      <c r="B158" s="5">
        <v>8</v>
      </c>
      <c r="C158" s="5">
        <v>8</v>
      </c>
      <c r="D158" s="5">
        <v>8</v>
      </c>
      <c r="E158" s="5">
        <v>8</v>
      </c>
      <c r="F158" s="5">
        <v>8</v>
      </c>
      <c r="G158" s="5">
        <v>8</v>
      </c>
      <c r="H158" s="5">
        <v>8</v>
      </c>
      <c r="I158" s="5">
        <v>19</v>
      </c>
      <c r="J158" s="5">
        <v>8</v>
      </c>
      <c r="K158" s="5">
        <v>8</v>
      </c>
      <c r="L158" s="5">
        <v>8</v>
      </c>
      <c r="M158" s="8">
        <f>SUM(B158:L158)</f>
        <v>99</v>
      </c>
    </row>
    <row r="159" spans="1:13" x14ac:dyDescent="0.3">
      <c r="A159" s="3" t="s">
        <v>8</v>
      </c>
      <c r="B159" s="5">
        <v>6.58</v>
      </c>
      <c r="C159" s="5">
        <v>5.76</v>
      </c>
      <c r="D159" s="5">
        <v>7.71</v>
      </c>
      <c r="E159" s="5">
        <v>8.84</v>
      </c>
      <c r="F159" s="5">
        <v>8.4700000000000006</v>
      </c>
      <c r="G159" s="5">
        <v>7.04</v>
      </c>
      <c r="H159" s="5">
        <v>5.25</v>
      </c>
      <c r="I159" s="5">
        <v>12.5</v>
      </c>
      <c r="J159" s="5">
        <v>5.56</v>
      </c>
      <c r="K159" s="5">
        <v>7.91</v>
      </c>
      <c r="L159" s="5">
        <v>6.89</v>
      </c>
      <c r="M159" s="9">
        <f>SUM(B159:L159)</f>
        <v>82.509999999999991</v>
      </c>
    </row>
    <row r="160" spans="1:13" x14ac:dyDescent="0.3">
      <c r="A160" s="4" t="s">
        <v>9</v>
      </c>
      <c r="B160" s="4">
        <f>B158*B159</f>
        <v>52.64</v>
      </c>
      <c r="C160" s="4">
        <f>C158*C159</f>
        <v>46.08</v>
      </c>
      <c r="D160" s="4">
        <f t="shared" ref="D160" si="25">D158*D159</f>
        <v>61.68</v>
      </c>
      <c r="E160" s="4">
        <f t="shared" ref="E160" si="26">E158*E159</f>
        <v>70.72</v>
      </c>
      <c r="F160" s="4">
        <f t="shared" ref="F160" si="27">F158*F159</f>
        <v>67.760000000000005</v>
      </c>
      <c r="G160" s="4">
        <f t="shared" ref="G160" si="28">G158*G159</f>
        <v>56.32</v>
      </c>
      <c r="H160" s="4">
        <f t="shared" ref="H160" si="29">H158*H159</f>
        <v>42</v>
      </c>
      <c r="I160" s="4">
        <f t="shared" ref="I160" si="30">I158*I159</f>
        <v>237.5</v>
      </c>
      <c r="J160" s="4">
        <f t="shared" ref="J160" si="31">J158*J159</f>
        <v>44.48</v>
      </c>
      <c r="K160" s="4">
        <f t="shared" ref="K160" si="32">K158*K159</f>
        <v>63.28</v>
      </c>
      <c r="L160" s="4">
        <f t="shared" ref="L160" si="33">L158*L159</f>
        <v>55.12</v>
      </c>
      <c r="M160" s="9">
        <f>SUM(B160:L160)</f>
        <v>797.58</v>
      </c>
    </row>
    <row r="161" spans="1:13" x14ac:dyDescent="0.3">
      <c r="A161" s="7" t="s">
        <v>10</v>
      </c>
      <c r="B161" s="4">
        <f>B158*B158</f>
        <v>64</v>
      </c>
      <c r="C161" s="4">
        <f t="shared" ref="C161:L161" si="34">C158*C158</f>
        <v>64</v>
      </c>
      <c r="D161" s="4">
        <f t="shared" si="34"/>
        <v>64</v>
      </c>
      <c r="E161" s="4">
        <f t="shared" si="34"/>
        <v>64</v>
      </c>
      <c r="F161" s="4">
        <f t="shared" si="34"/>
        <v>64</v>
      </c>
      <c r="G161" s="4">
        <f t="shared" si="34"/>
        <v>64</v>
      </c>
      <c r="H161" s="4">
        <f t="shared" si="34"/>
        <v>64</v>
      </c>
      <c r="I161" s="4">
        <f t="shared" si="34"/>
        <v>361</v>
      </c>
      <c r="J161" s="4">
        <f t="shared" si="34"/>
        <v>64</v>
      </c>
      <c r="K161" s="4">
        <f t="shared" si="34"/>
        <v>64</v>
      </c>
      <c r="L161" s="4">
        <f t="shared" si="34"/>
        <v>64</v>
      </c>
      <c r="M161" s="9">
        <f>SUM(B161:L161)</f>
        <v>1001</v>
      </c>
    </row>
    <row r="162" spans="1:13" x14ac:dyDescent="0.3">
      <c r="A162" s="7" t="s">
        <v>11</v>
      </c>
      <c r="B162" s="5">
        <f>B159*B159</f>
        <v>43.296399999999998</v>
      </c>
      <c r="C162" s="5">
        <f t="shared" ref="C162:L162" si="35">C159*C159</f>
        <v>33.177599999999998</v>
      </c>
      <c r="D162" s="5">
        <f t="shared" si="35"/>
        <v>59.444099999999999</v>
      </c>
      <c r="E162" s="5">
        <f t="shared" si="35"/>
        <v>78.145600000000002</v>
      </c>
      <c r="F162" s="5">
        <f t="shared" si="35"/>
        <v>71.740900000000011</v>
      </c>
      <c r="G162" s="5">
        <f t="shared" si="35"/>
        <v>49.561599999999999</v>
      </c>
      <c r="H162" s="5">
        <f t="shared" si="35"/>
        <v>27.5625</v>
      </c>
      <c r="I162" s="5">
        <f t="shared" si="35"/>
        <v>156.25</v>
      </c>
      <c r="J162" s="5">
        <f t="shared" si="35"/>
        <v>30.913599999999995</v>
      </c>
      <c r="K162" s="5">
        <f t="shared" si="35"/>
        <v>62.568100000000001</v>
      </c>
      <c r="L162" s="5">
        <f t="shared" si="35"/>
        <v>47.472099999999998</v>
      </c>
      <c r="M162" s="8">
        <f>SUM(B162:L162)</f>
        <v>660.13249999999982</v>
      </c>
    </row>
    <row r="163" spans="1:13" x14ac:dyDescent="0.3">
      <c r="M163" s="9">
        <f>COUNT(B158:L158)</f>
        <v>11</v>
      </c>
    </row>
    <row r="174" spans="1:13" x14ac:dyDescent="0.3">
      <c r="I174" s="20" t="s">
        <v>21</v>
      </c>
      <c r="J174" s="22">
        <f>7.5009-4.4992</f>
        <v>3.0016999999999996</v>
      </c>
    </row>
    <row r="178" spans="1:10" x14ac:dyDescent="0.3">
      <c r="F178" s="12" t="s">
        <v>26</v>
      </c>
      <c r="G178" s="12"/>
      <c r="H178" s="12"/>
      <c r="I178" s="12" t="s">
        <v>28</v>
      </c>
      <c r="J178" s="12"/>
    </row>
    <row r="180" spans="1:10" x14ac:dyDescent="0.3">
      <c r="A180" s="20" t="s">
        <v>15</v>
      </c>
      <c r="B180" s="21">
        <f>604.89/1210</f>
        <v>0.49990909090909091</v>
      </c>
    </row>
    <row r="199" spans="2:5" x14ac:dyDescent="0.3">
      <c r="B199" s="12" t="s">
        <v>29</v>
      </c>
      <c r="C199" s="12"/>
      <c r="D199" s="12"/>
      <c r="E199" s="12">
        <f>CORREL(B158:L158,B159:L159)</f>
        <v>0.81652143688850276</v>
      </c>
    </row>
  </sheetData>
  <mergeCells count="1">
    <mergeCell ref="A4:B4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64" workbookViewId="0">
      <selection activeCell="C98" sqref="C98"/>
    </sheetView>
  </sheetViews>
  <sheetFormatPr defaultRowHeight="14.4" x14ac:dyDescent="0.3"/>
  <sheetData>
    <row r="1" spans="1:10" ht="20.399999999999999" thickBot="1" x14ac:dyDescent="0.45">
      <c r="A1" s="1" t="s">
        <v>0</v>
      </c>
      <c r="B1" s="1"/>
    </row>
    <row r="2" spans="1:10" ht="15" thickTop="1" x14ac:dyDescent="0.3">
      <c r="A2" s="2" t="s">
        <v>1</v>
      </c>
      <c r="B2" s="2"/>
    </row>
    <row r="3" spans="1:10" x14ac:dyDescent="0.3">
      <c r="A3" s="42">
        <v>40701842</v>
      </c>
      <c r="B3" s="42"/>
    </row>
    <row r="5" spans="1:10" x14ac:dyDescent="0.3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x14ac:dyDescent="0.3">
      <c r="A6" s="23" t="s">
        <v>31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x14ac:dyDescent="0.3">
      <c r="A7" s="23" t="s">
        <v>32</v>
      </c>
      <c r="B7" s="23"/>
      <c r="C7" s="23"/>
      <c r="D7" s="23"/>
      <c r="E7" s="23"/>
      <c r="F7" s="23"/>
      <c r="G7" s="23"/>
      <c r="H7" s="23"/>
      <c r="I7" s="23"/>
      <c r="J7" s="23"/>
    </row>
    <row r="27" spans="1:1" x14ac:dyDescent="0.3">
      <c r="A27" t="s">
        <v>33</v>
      </c>
    </row>
    <row r="28" spans="1:1" x14ac:dyDescent="0.3">
      <c r="A28" t="s">
        <v>40</v>
      </c>
    </row>
    <row r="47" spans="1:1" x14ac:dyDescent="0.3">
      <c r="A47" t="s">
        <v>34</v>
      </c>
    </row>
    <row r="48" spans="1:1" x14ac:dyDescent="0.3">
      <c r="A48" t="s">
        <v>35</v>
      </c>
    </row>
    <row r="67" spans="1:1" x14ac:dyDescent="0.3">
      <c r="A67" t="s">
        <v>36</v>
      </c>
    </row>
    <row r="68" spans="1:1" x14ac:dyDescent="0.3">
      <c r="A68" t="s">
        <v>37</v>
      </c>
    </row>
    <row r="88" spans="1:1" x14ac:dyDescent="0.3">
      <c r="A88" t="s">
        <v>38</v>
      </c>
    </row>
    <row r="89" spans="1:1" x14ac:dyDescent="0.3">
      <c r="A89" t="s">
        <v>39</v>
      </c>
    </row>
    <row r="90" spans="1:1" x14ac:dyDescent="0.3">
      <c r="A90" t="s">
        <v>41</v>
      </c>
    </row>
  </sheetData>
  <mergeCells count="1">
    <mergeCell ref="A3:B3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opLeftCell="A55" workbookViewId="0">
      <selection activeCell="A48" sqref="A48"/>
    </sheetView>
  </sheetViews>
  <sheetFormatPr defaultRowHeight="14.4" x14ac:dyDescent="0.3"/>
  <cols>
    <col min="5" max="5" width="16.6640625" bestFit="1" customWidth="1"/>
    <col min="7" max="7" width="16.6640625" bestFit="1" customWidth="1"/>
  </cols>
  <sheetData>
    <row r="1" spans="1:10" ht="20.399999999999999" thickBot="1" x14ac:dyDescent="0.45">
      <c r="A1" s="1" t="s">
        <v>0</v>
      </c>
      <c r="B1" s="1"/>
    </row>
    <row r="2" spans="1:10" ht="15" thickTop="1" x14ac:dyDescent="0.3">
      <c r="A2" s="2" t="s">
        <v>1</v>
      </c>
      <c r="B2" s="2"/>
    </row>
    <row r="3" spans="1:10" x14ac:dyDescent="0.3">
      <c r="A3" s="42">
        <v>40701842</v>
      </c>
      <c r="B3" s="42"/>
    </row>
    <row r="6" spans="1:10" x14ac:dyDescent="0.3">
      <c r="A6" s="23" t="s">
        <v>42</v>
      </c>
    </row>
    <row r="7" spans="1:10" x14ac:dyDescent="0.3">
      <c r="A7" s="23" t="s">
        <v>43</v>
      </c>
    </row>
    <row r="8" spans="1:10" x14ac:dyDescent="0.3">
      <c r="A8" s="23" t="s">
        <v>44</v>
      </c>
    </row>
    <row r="11" spans="1:10" x14ac:dyDescent="0.3">
      <c r="A11" s="24" t="s">
        <v>45</v>
      </c>
      <c r="B11" s="43" t="s">
        <v>52</v>
      </c>
      <c r="C11" s="43"/>
      <c r="D11" s="43"/>
      <c r="E11" s="43" t="s">
        <v>53</v>
      </c>
      <c r="F11" s="43"/>
      <c r="G11" s="43"/>
      <c r="H11" s="25" t="s">
        <v>9</v>
      </c>
      <c r="I11" s="25" t="s">
        <v>54</v>
      </c>
      <c r="J11" s="25" t="s">
        <v>55</v>
      </c>
    </row>
    <row r="12" spans="1:10" x14ac:dyDescent="0.3">
      <c r="A12" s="25" t="s">
        <v>46</v>
      </c>
      <c r="B12" s="44">
        <v>1000</v>
      </c>
      <c r="C12" s="45"/>
      <c r="D12" s="46"/>
      <c r="E12" s="47">
        <v>120</v>
      </c>
      <c r="F12" s="45"/>
      <c r="G12" s="46"/>
      <c r="H12" s="26">
        <f>B12*E12</f>
        <v>120000</v>
      </c>
      <c r="I12" s="26">
        <f>E12^2</f>
        <v>14400</v>
      </c>
      <c r="J12" s="26">
        <f>B12^2</f>
        <v>1000000</v>
      </c>
    </row>
    <row r="13" spans="1:10" x14ac:dyDescent="0.3">
      <c r="A13" s="25" t="s">
        <v>47</v>
      </c>
      <c r="B13" s="44">
        <v>800</v>
      </c>
      <c r="C13" s="45"/>
      <c r="D13" s="46"/>
      <c r="E13" s="44">
        <v>101</v>
      </c>
      <c r="F13" s="45"/>
      <c r="G13" s="46"/>
      <c r="H13" s="26">
        <f t="shared" ref="H13:H16" si="0">B13*E13</f>
        <v>80800</v>
      </c>
      <c r="I13" s="26">
        <f t="shared" ref="I13:I16" si="1">E13^2</f>
        <v>10201</v>
      </c>
      <c r="J13" s="26">
        <f t="shared" ref="J13:J16" si="2">B13^2</f>
        <v>640000</v>
      </c>
    </row>
    <row r="14" spans="1:10" x14ac:dyDescent="0.3">
      <c r="A14" s="25" t="s">
        <v>48</v>
      </c>
      <c r="B14" s="44">
        <v>600</v>
      </c>
      <c r="C14" s="45"/>
      <c r="D14" s="46"/>
      <c r="E14" s="44">
        <v>75</v>
      </c>
      <c r="F14" s="45"/>
      <c r="G14" s="46"/>
      <c r="H14" s="26">
        <f t="shared" si="0"/>
        <v>45000</v>
      </c>
      <c r="I14" s="26">
        <f t="shared" si="1"/>
        <v>5625</v>
      </c>
      <c r="J14" s="26">
        <f t="shared" si="2"/>
        <v>360000</v>
      </c>
    </row>
    <row r="15" spans="1:10" x14ac:dyDescent="0.3">
      <c r="A15" s="25" t="s">
        <v>49</v>
      </c>
      <c r="B15" s="44">
        <v>50</v>
      </c>
      <c r="C15" s="45"/>
      <c r="D15" s="46"/>
      <c r="E15" s="44">
        <v>5</v>
      </c>
      <c r="F15" s="45"/>
      <c r="G15" s="46"/>
      <c r="H15" s="26">
        <f t="shared" si="0"/>
        <v>250</v>
      </c>
      <c r="I15" s="26">
        <f t="shared" si="1"/>
        <v>25</v>
      </c>
      <c r="J15" s="26">
        <f t="shared" si="2"/>
        <v>2500</v>
      </c>
    </row>
    <row r="16" spans="1:10" x14ac:dyDescent="0.3">
      <c r="A16" s="25" t="s">
        <v>50</v>
      </c>
      <c r="B16" s="44">
        <v>30</v>
      </c>
      <c r="C16" s="45"/>
      <c r="D16" s="46"/>
      <c r="E16" s="44">
        <v>2</v>
      </c>
      <c r="F16" s="45"/>
      <c r="G16" s="46"/>
      <c r="H16" s="26">
        <f t="shared" si="0"/>
        <v>60</v>
      </c>
      <c r="I16" s="26">
        <f t="shared" si="1"/>
        <v>4</v>
      </c>
      <c r="J16" s="26">
        <f t="shared" si="2"/>
        <v>900</v>
      </c>
    </row>
    <row r="17" spans="1:10" x14ac:dyDescent="0.3">
      <c r="A17" s="27" t="s">
        <v>56</v>
      </c>
      <c r="B17" s="28"/>
      <c r="C17" s="29">
        <f>SUM(B12:D16)</f>
        <v>2480</v>
      </c>
      <c r="D17" s="30"/>
      <c r="E17" s="28"/>
      <c r="F17" s="29">
        <f>SUM(E12:G16)</f>
        <v>303</v>
      </c>
      <c r="G17" s="30"/>
      <c r="H17" s="31">
        <f>SUM(H12:H16)</f>
        <v>246110</v>
      </c>
      <c r="I17" s="31">
        <f>SUM(I12:I16)</f>
        <v>30255</v>
      </c>
      <c r="J17" s="31">
        <f>SUM(J12:J16)</f>
        <v>2003400</v>
      </c>
    </row>
    <row r="21" spans="1:10" x14ac:dyDescent="0.3">
      <c r="A21" t="s">
        <v>51</v>
      </c>
    </row>
    <row r="31" spans="1:10" x14ac:dyDescent="0.3">
      <c r="H31" s="19"/>
    </row>
    <row r="33" spans="1:9" x14ac:dyDescent="0.3">
      <c r="H33" s="20" t="s">
        <v>21</v>
      </c>
      <c r="I33" s="22">
        <f>(2480/5)-(8.0569*(303/5))</f>
        <v>7.7518599999999651</v>
      </c>
    </row>
    <row r="35" spans="1:9" x14ac:dyDescent="0.3">
      <c r="B35" s="20" t="s">
        <v>15</v>
      </c>
      <c r="C35" s="21">
        <v>8.0569000000000006</v>
      </c>
    </row>
    <row r="39" spans="1:9" x14ac:dyDescent="0.3">
      <c r="A39" t="s">
        <v>58</v>
      </c>
    </row>
    <row r="42" spans="1:9" x14ac:dyDescent="0.3">
      <c r="D42" s="12" t="s">
        <v>26</v>
      </c>
      <c r="E42" s="12"/>
      <c r="F42" s="12"/>
      <c r="G42" s="12" t="s">
        <v>57</v>
      </c>
      <c r="H42" s="12"/>
    </row>
    <row r="44" spans="1:9" x14ac:dyDescent="0.3">
      <c r="A44" t="s">
        <v>59</v>
      </c>
    </row>
    <row r="47" spans="1:9" x14ac:dyDescent="0.3">
      <c r="A47" s="33" t="s">
        <v>60</v>
      </c>
      <c r="B47" s="34"/>
      <c r="C47" s="35"/>
    </row>
    <row r="48" spans="1:9" x14ac:dyDescent="0.3">
      <c r="A48" s="32">
        <f>STEYX(B12:D16,E12:G16)</f>
        <v>20.771223800212653</v>
      </c>
      <c r="B48" s="36"/>
      <c r="C48" s="37"/>
    </row>
    <row r="51" spans="1:2" x14ac:dyDescent="0.3">
      <c r="A51" t="s">
        <v>61</v>
      </c>
    </row>
    <row r="53" spans="1:2" x14ac:dyDescent="0.3">
      <c r="A53" s="38">
        <f>(300-8.0569)/7.7519</f>
        <v>37.660844438137751</v>
      </c>
    </row>
    <row r="58" spans="1:2" x14ac:dyDescent="0.3">
      <c r="A58" t="s">
        <v>62</v>
      </c>
    </row>
    <row r="61" spans="1:2" x14ac:dyDescent="0.3">
      <c r="A61" s="38">
        <f>(500-8.0569)/7.7519</f>
        <v>63.460970858757207</v>
      </c>
    </row>
    <row r="63" spans="1:2" x14ac:dyDescent="0.3">
      <c r="A63" t="s">
        <v>63</v>
      </c>
    </row>
    <row r="64" spans="1:2" x14ac:dyDescent="0.3">
      <c r="A64" t="s">
        <v>64</v>
      </c>
      <c r="B64">
        <v>500</v>
      </c>
    </row>
    <row r="65" spans="1:2" x14ac:dyDescent="0.3">
      <c r="A65" t="s">
        <v>65</v>
      </c>
      <c r="B65">
        <f>303/5</f>
        <v>60.6</v>
      </c>
    </row>
    <row r="66" spans="1:2" x14ac:dyDescent="0.3">
      <c r="A66" t="s">
        <v>66</v>
      </c>
      <c r="B66" s="19">
        <f>A48</f>
        <v>20.771223800212653</v>
      </c>
    </row>
    <row r="67" spans="1:2" x14ac:dyDescent="0.3">
      <c r="A67" t="s">
        <v>67</v>
      </c>
      <c r="B67">
        <v>3.18</v>
      </c>
    </row>
    <row r="68" spans="1:2" x14ac:dyDescent="0.3">
      <c r="A68" t="s">
        <v>68</v>
      </c>
      <c r="B68">
        <v>5</v>
      </c>
    </row>
    <row r="71" spans="1:2" x14ac:dyDescent="0.3">
      <c r="A71" s="12" t="s">
        <v>57</v>
      </c>
      <c r="B71" s="12"/>
    </row>
    <row r="73" spans="1:2" x14ac:dyDescent="0.3">
      <c r="A73" s="38">
        <f>(500-8.0569)/7.7519</f>
        <v>63.460970858757207</v>
      </c>
    </row>
    <row r="81" spans="1:7" x14ac:dyDescent="0.3">
      <c r="F81">
        <f>SQRT(0.2+0.3088)</f>
        <v>0.71330218000508039</v>
      </c>
    </row>
    <row r="85" spans="1:7" x14ac:dyDescent="0.3">
      <c r="E85" s="12"/>
      <c r="F85" s="20" t="s">
        <v>69</v>
      </c>
      <c r="G85" s="12">
        <f>3.18*B66*0.711302</f>
        <v>46.983269440293576</v>
      </c>
    </row>
    <row r="87" spans="1:7" x14ac:dyDescent="0.3">
      <c r="A87" s="12"/>
      <c r="B87" s="12"/>
      <c r="C87" s="12"/>
      <c r="D87" s="20" t="s">
        <v>70</v>
      </c>
      <c r="E87" s="39">
        <f>A73+ 46.987327</f>
        <v>110.4482978587572</v>
      </c>
      <c r="F87" s="40" t="s">
        <v>71</v>
      </c>
      <c r="G87" s="41">
        <f>A73-46.98327</f>
        <v>16.47770085875721</v>
      </c>
    </row>
  </sheetData>
  <mergeCells count="13">
    <mergeCell ref="B14:D14"/>
    <mergeCell ref="B15:D15"/>
    <mergeCell ref="B16:D16"/>
    <mergeCell ref="E12:G12"/>
    <mergeCell ref="E13:G13"/>
    <mergeCell ref="E14:G14"/>
    <mergeCell ref="E15:G15"/>
    <mergeCell ref="E16:G16"/>
    <mergeCell ref="A3:B3"/>
    <mergeCell ref="B11:D11"/>
    <mergeCell ref="E11:G11"/>
    <mergeCell ref="B12:D12"/>
    <mergeCell ref="B13:D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16" workbookViewId="0">
      <selection activeCell="E73" sqref="E73"/>
    </sheetView>
  </sheetViews>
  <sheetFormatPr defaultRowHeight="14.4" x14ac:dyDescent="0.3"/>
  <cols>
    <col min="4" max="4" width="10" bestFit="1" customWidth="1"/>
    <col min="5" max="5" width="10.109375" customWidth="1"/>
    <col min="6" max="6" width="9.77734375" customWidth="1"/>
    <col min="7" max="7" width="10.5546875" customWidth="1"/>
    <col min="8" max="8" width="10.33203125" customWidth="1"/>
    <col min="9" max="9" width="10.44140625" customWidth="1"/>
  </cols>
  <sheetData>
    <row r="1" spans="1:9" ht="20.399999999999999" thickBot="1" x14ac:dyDescent="0.45">
      <c r="A1" s="1" t="s">
        <v>0</v>
      </c>
      <c r="B1" s="1"/>
    </row>
    <row r="2" spans="1:9" ht="15" thickTop="1" x14ac:dyDescent="0.3">
      <c r="A2" s="2" t="s">
        <v>1</v>
      </c>
      <c r="B2" s="2"/>
    </row>
    <row r="3" spans="1:9" x14ac:dyDescent="0.3">
      <c r="A3" s="42">
        <v>40701842</v>
      </c>
      <c r="B3" s="42"/>
    </row>
    <row r="5" spans="1:9" x14ac:dyDescent="0.3">
      <c r="A5" s="23" t="s">
        <v>72</v>
      </c>
      <c r="B5" s="23"/>
      <c r="C5" s="23"/>
      <c r="D5" s="23"/>
      <c r="E5" s="23"/>
      <c r="F5" s="23"/>
      <c r="G5" s="23"/>
    </row>
    <row r="6" spans="1:9" x14ac:dyDescent="0.3">
      <c r="A6" s="23" t="s">
        <v>73</v>
      </c>
      <c r="B6" s="23"/>
      <c r="C6" s="23"/>
      <c r="D6" s="23"/>
      <c r="E6" s="23"/>
      <c r="F6" s="23"/>
      <c r="G6" s="23"/>
    </row>
    <row r="9" spans="1:9" x14ac:dyDescent="0.3">
      <c r="A9" s="48" t="s">
        <v>74</v>
      </c>
      <c r="B9" s="48"/>
      <c r="C9" s="48"/>
      <c r="D9" s="49">
        <v>1998</v>
      </c>
      <c r="E9" s="49">
        <v>1999</v>
      </c>
      <c r="F9" s="49">
        <v>2000</v>
      </c>
      <c r="G9" s="49">
        <v>2001</v>
      </c>
      <c r="H9" s="49">
        <v>2002</v>
      </c>
      <c r="I9" s="49" t="s">
        <v>79</v>
      </c>
    </row>
    <row r="10" spans="1:9" x14ac:dyDescent="0.3">
      <c r="A10" s="48" t="s">
        <v>77</v>
      </c>
      <c r="B10" s="48"/>
      <c r="C10" s="48"/>
      <c r="D10" s="50">
        <v>1000</v>
      </c>
      <c r="E10" s="50">
        <v>1500</v>
      </c>
      <c r="F10" s="50">
        <v>1200</v>
      </c>
      <c r="G10" s="50">
        <v>1100</v>
      </c>
      <c r="H10" s="50">
        <v>2000</v>
      </c>
      <c r="I10" s="49">
        <f>SUM(D10:H10)</f>
        <v>6800</v>
      </c>
    </row>
    <row r="11" spans="1:9" x14ac:dyDescent="0.3">
      <c r="A11" s="48" t="s">
        <v>78</v>
      </c>
      <c r="B11" s="48"/>
      <c r="C11" s="48"/>
      <c r="D11" s="49">
        <v>100</v>
      </c>
      <c r="E11" s="49">
        <v>170</v>
      </c>
      <c r="F11" s="49">
        <v>120</v>
      </c>
      <c r="G11" s="49">
        <v>180</v>
      </c>
      <c r="H11" s="49">
        <v>200</v>
      </c>
      <c r="I11" s="49">
        <f>SUM(D11:H11)</f>
        <v>770</v>
      </c>
    </row>
    <row r="12" spans="1:9" x14ac:dyDescent="0.3">
      <c r="C12" t="s">
        <v>9</v>
      </c>
      <c r="D12" s="49">
        <f>D10*D11</f>
        <v>100000</v>
      </c>
      <c r="E12" s="49">
        <f t="shared" ref="E12:H12" si="0">E10*E11</f>
        <v>255000</v>
      </c>
      <c r="F12" s="49">
        <f t="shared" si="0"/>
        <v>144000</v>
      </c>
      <c r="G12" s="49">
        <f t="shared" si="0"/>
        <v>198000</v>
      </c>
      <c r="H12" s="49">
        <f t="shared" si="0"/>
        <v>400000</v>
      </c>
      <c r="I12" s="49">
        <f>SUM(D12:H12)</f>
        <v>1097000</v>
      </c>
    </row>
    <row r="13" spans="1:9" x14ac:dyDescent="0.3">
      <c r="C13" t="s">
        <v>54</v>
      </c>
      <c r="D13" s="49">
        <f>D11^2</f>
        <v>10000</v>
      </c>
      <c r="E13" s="49">
        <f t="shared" ref="E13:H13" si="1">E11^2</f>
        <v>28900</v>
      </c>
      <c r="F13" s="49">
        <f t="shared" si="1"/>
        <v>14400</v>
      </c>
      <c r="G13" s="49">
        <f t="shared" si="1"/>
        <v>32400</v>
      </c>
      <c r="H13" s="49">
        <f t="shared" si="1"/>
        <v>40000</v>
      </c>
      <c r="I13" s="51">
        <f>SUM(D13:H13)</f>
        <v>125700</v>
      </c>
    </row>
    <row r="14" spans="1:9" x14ac:dyDescent="0.3">
      <c r="C14" t="s">
        <v>55</v>
      </c>
      <c r="D14" s="49">
        <f>D10^2</f>
        <v>1000000</v>
      </c>
      <c r="E14" s="49">
        <f t="shared" ref="E14:H14" si="2">E10^2</f>
        <v>2250000</v>
      </c>
      <c r="F14" s="49">
        <f>F10^2</f>
        <v>1440000</v>
      </c>
      <c r="G14" s="49">
        <f t="shared" si="2"/>
        <v>1210000</v>
      </c>
      <c r="H14" s="49">
        <f t="shared" si="2"/>
        <v>4000000</v>
      </c>
      <c r="I14" s="49">
        <f>SUM(D14:H14)</f>
        <v>9900000</v>
      </c>
    </row>
    <row r="17" spans="1:9" x14ac:dyDescent="0.3">
      <c r="A17" t="s">
        <v>75</v>
      </c>
    </row>
    <row r="18" spans="1:9" x14ac:dyDescent="0.3">
      <c r="A18" s="12" t="s">
        <v>76</v>
      </c>
      <c r="B18" s="12"/>
      <c r="C18" s="12"/>
      <c r="D18" s="12"/>
      <c r="E18" s="12"/>
      <c r="F18" s="12"/>
      <c r="G18" s="12"/>
      <c r="H18" s="12"/>
      <c r="I18" s="12"/>
    </row>
    <row r="21" spans="1:9" x14ac:dyDescent="0.3">
      <c r="A21" t="s">
        <v>80</v>
      </c>
    </row>
    <row r="41" spans="2:6" x14ac:dyDescent="0.3">
      <c r="B41" s="12" t="s">
        <v>81</v>
      </c>
      <c r="C41" s="12"/>
      <c r="D41" s="12"/>
      <c r="E41" s="12"/>
      <c r="F41" s="12"/>
    </row>
    <row r="45" spans="2:6" x14ac:dyDescent="0.3">
      <c r="B45" t="s">
        <v>82</v>
      </c>
    </row>
    <row r="66" spans="2:3" x14ac:dyDescent="0.3">
      <c r="B66" t="s">
        <v>83</v>
      </c>
    </row>
    <row r="68" spans="2:3" x14ac:dyDescent="0.3">
      <c r="B68" s="20" t="s">
        <v>84</v>
      </c>
      <c r="C68" s="12">
        <f>SQRT(0.5342)</f>
        <v>0.73088986858486416</v>
      </c>
    </row>
    <row r="70" spans="2:3" x14ac:dyDescent="0.3">
      <c r="B70" t="s">
        <v>85</v>
      </c>
    </row>
    <row r="72" spans="2:3" x14ac:dyDescent="0.3">
      <c r="B72" s="12">
        <f>STEYX(D10:H10,D11:H11)</f>
        <v>318.16126690767942</v>
      </c>
    </row>
  </sheetData>
  <mergeCells count="4">
    <mergeCell ref="A3:B3"/>
    <mergeCell ref="A9:C9"/>
    <mergeCell ref="A10:C10"/>
    <mergeCell ref="A11:C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37" workbookViewId="0">
      <selection activeCell="C36" sqref="C36:F36"/>
    </sheetView>
  </sheetViews>
  <sheetFormatPr defaultRowHeight="14.4" x14ac:dyDescent="0.3"/>
  <cols>
    <col min="4" max="4" width="10" customWidth="1"/>
  </cols>
  <sheetData>
    <row r="1" spans="1:10" ht="20.399999999999999" thickBot="1" x14ac:dyDescent="0.45">
      <c r="A1" s="1" t="s">
        <v>0</v>
      </c>
      <c r="B1" s="1"/>
    </row>
    <row r="2" spans="1:10" ht="15" thickTop="1" x14ac:dyDescent="0.3">
      <c r="A2" s="2" t="s">
        <v>1</v>
      </c>
      <c r="B2" s="2"/>
    </row>
    <row r="3" spans="1:10" x14ac:dyDescent="0.3">
      <c r="A3" s="42">
        <v>40701842</v>
      </c>
      <c r="B3" s="42"/>
    </row>
    <row r="6" spans="1:10" x14ac:dyDescent="0.3">
      <c r="A6" s="23" t="s">
        <v>86</v>
      </c>
    </row>
    <row r="7" spans="1:10" x14ac:dyDescent="0.3">
      <c r="A7" s="23" t="s">
        <v>87</v>
      </c>
    </row>
    <row r="9" spans="1:10" x14ac:dyDescent="0.3">
      <c r="J9" t="s">
        <v>79</v>
      </c>
    </row>
    <row r="10" spans="1:10" x14ac:dyDescent="0.3">
      <c r="A10" s="48" t="s">
        <v>89</v>
      </c>
      <c r="B10" s="48"/>
      <c r="C10" s="48"/>
      <c r="D10" s="48"/>
      <c r="E10" s="26">
        <v>48</v>
      </c>
      <c r="F10" s="26">
        <v>100</v>
      </c>
      <c r="G10" s="26">
        <v>150</v>
      </c>
      <c r="H10" s="26">
        <v>200</v>
      </c>
      <c r="I10" s="26">
        <v>250</v>
      </c>
      <c r="J10" s="26">
        <f>SUM(E10:I10)</f>
        <v>748</v>
      </c>
    </row>
    <row r="11" spans="1:10" x14ac:dyDescent="0.3">
      <c r="A11" s="48" t="s">
        <v>88</v>
      </c>
      <c r="B11" s="48"/>
      <c r="C11" s="48"/>
      <c r="D11" s="48"/>
      <c r="E11" s="26">
        <v>410</v>
      </c>
      <c r="F11" s="26">
        <v>400</v>
      </c>
      <c r="G11" s="26">
        <v>380</v>
      </c>
      <c r="H11" s="26">
        <v>350</v>
      </c>
      <c r="I11" s="26">
        <v>300</v>
      </c>
      <c r="J11" s="26">
        <f t="shared" ref="J11:J14" si="0">SUM(E11:I11)</f>
        <v>1840</v>
      </c>
    </row>
    <row r="12" spans="1:10" x14ac:dyDescent="0.3">
      <c r="D12" s="26" t="s">
        <v>9</v>
      </c>
      <c r="E12" s="26">
        <f>E10*E11</f>
        <v>19680</v>
      </c>
      <c r="F12" s="26">
        <f t="shared" ref="F12:I12" si="1">F10*F11</f>
        <v>40000</v>
      </c>
      <c r="G12" s="26">
        <f t="shared" si="1"/>
        <v>57000</v>
      </c>
      <c r="H12" s="26">
        <f t="shared" si="1"/>
        <v>70000</v>
      </c>
      <c r="I12" s="26">
        <f t="shared" si="1"/>
        <v>75000</v>
      </c>
      <c r="J12" s="26">
        <f t="shared" si="0"/>
        <v>261680</v>
      </c>
    </row>
    <row r="13" spans="1:10" x14ac:dyDescent="0.3">
      <c r="D13" s="26" t="s">
        <v>55</v>
      </c>
      <c r="E13" s="26">
        <f>E11^2</f>
        <v>168100</v>
      </c>
      <c r="F13" s="26">
        <f t="shared" ref="F13:I13" si="2">F11^2</f>
        <v>160000</v>
      </c>
      <c r="G13" s="26">
        <f t="shared" si="2"/>
        <v>144400</v>
      </c>
      <c r="H13" s="26">
        <f t="shared" si="2"/>
        <v>122500</v>
      </c>
      <c r="I13" s="26">
        <f t="shared" si="2"/>
        <v>90000</v>
      </c>
      <c r="J13" s="26">
        <f t="shared" si="0"/>
        <v>685000</v>
      </c>
    </row>
    <row r="14" spans="1:10" x14ac:dyDescent="0.3">
      <c r="D14" s="26" t="s">
        <v>54</v>
      </c>
      <c r="E14" s="26">
        <f>E10^2</f>
        <v>2304</v>
      </c>
      <c r="F14" s="26">
        <f t="shared" ref="F14:I14" si="3">F10^2</f>
        <v>10000</v>
      </c>
      <c r="G14" s="26">
        <f t="shared" si="3"/>
        <v>22500</v>
      </c>
      <c r="H14" s="26">
        <f t="shared" si="3"/>
        <v>40000</v>
      </c>
      <c r="I14" s="26">
        <f t="shared" si="3"/>
        <v>62500</v>
      </c>
      <c r="J14" s="26">
        <f>SUM(E14:I14)</f>
        <v>137304</v>
      </c>
    </row>
    <row r="19" spans="1:1" x14ac:dyDescent="0.3">
      <c r="A19" t="s">
        <v>51</v>
      </c>
    </row>
    <row r="36" spans="3:6" x14ac:dyDescent="0.3">
      <c r="C36" s="12" t="s">
        <v>90</v>
      </c>
      <c r="D36" s="12"/>
      <c r="E36" s="12"/>
      <c r="F36" s="12"/>
    </row>
  </sheetData>
  <mergeCells count="3">
    <mergeCell ref="A3:B3"/>
    <mergeCell ref="A10:D10"/>
    <mergeCell ref="A11:D11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1" sqref="B31"/>
    </sheetView>
  </sheetViews>
  <sheetFormatPr defaultRowHeight="14.4" x14ac:dyDescent="0.3"/>
  <sheetData>
    <row r="1" spans="1:2" ht="20.399999999999999" thickBot="1" x14ac:dyDescent="0.45">
      <c r="A1" s="1" t="s">
        <v>0</v>
      </c>
      <c r="B1" s="1"/>
    </row>
    <row r="2" spans="1:2" ht="15" thickTop="1" x14ac:dyDescent="0.3">
      <c r="A2" s="2" t="s">
        <v>1</v>
      </c>
      <c r="B2" s="2"/>
    </row>
    <row r="3" spans="1:2" x14ac:dyDescent="0.3">
      <c r="A3" s="42">
        <v>40701842</v>
      </c>
      <c r="B3" s="42"/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Question 1</vt:lpstr>
      <vt:lpstr>Question 2</vt:lpstr>
      <vt:lpstr>Question 3</vt:lpstr>
      <vt:lpstr>Question 4</vt:lpstr>
      <vt:lpstr>Question 5</vt:lpstr>
      <vt:lpstr>Question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Kretzschmar</dc:creator>
  <cp:lastModifiedBy>Jamie Kretzschmar</cp:lastModifiedBy>
  <dcterms:created xsi:type="dcterms:W3CDTF">2014-12-02T20:49:24Z</dcterms:created>
  <dcterms:modified xsi:type="dcterms:W3CDTF">2014-12-04T18:15:40Z</dcterms:modified>
</cp:coreProperties>
</file>