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drawings/drawing13.xml" ContentType="application/vnd.openxmlformats-officedocument.drawing+xml"/>
  <Override PartName="/xl/ctrlProps/ctrlProp1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ashi\Downloads\Business Statistics\"/>
    </mc:Choice>
  </mc:AlternateContent>
  <bookViews>
    <workbookView xWindow="0" yWindow="8064" windowWidth="8736" windowHeight="5604"/>
  </bookViews>
  <sheets>
    <sheet name="z-value" sheetId="32" r:id="rId1"/>
    <sheet name="z-faceprob" sheetId="45" r:id="rId2"/>
    <sheet name="t-value" sheetId="23" r:id="rId3"/>
    <sheet name="z-props" sheetId="31" r:id="rId4"/>
    <sheet name="t-props" sheetId="30" r:id="rId5"/>
    <sheet name="p12" sheetId="35" r:id="rId6"/>
    <sheet name="p13" sheetId="37" r:id="rId7"/>
    <sheet name="p31" sheetId="38" r:id="rId8"/>
    <sheet name="p33" sheetId="40" r:id="rId9"/>
    <sheet name="p35" sheetId="41" r:id="rId10"/>
    <sheet name="p37" sheetId="42" r:id="rId11"/>
    <sheet name="p39" sheetId="44" r:id="rId12"/>
    <sheet name="p41" sheetId="43" r:id="rId13"/>
    <sheet name="ForBoxPlot" sheetId="26" state="hidden" r:id="rId14"/>
    <sheet name="ForBoxPlot2" sheetId="29" state="hidden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31" l="1"/>
  <c r="B15" i="45" l="1"/>
  <c r="C11" i="45"/>
  <c r="B17" i="45"/>
  <c r="E10" i="45"/>
  <c r="C8" i="45"/>
  <c r="B8" i="45"/>
  <c r="B6" i="45"/>
  <c r="A6" i="45"/>
  <c r="D2" i="45"/>
  <c r="B7" i="45" l="1"/>
  <c r="D8" i="45"/>
  <c r="D11" i="45"/>
  <c r="B21" i="45" s="1"/>
  <c r="B19" i="45"/>
  <c r="A5" i="45"/>
  <c r="C7" i="45"/>
  <c r="D10" i="45"/>
  <c r="E11" i="45"/>
  <c r="E16" i="44"/>
  <c r="E15" i="44"/>
  <c r="D15" i="44"/>
  <c r="C12" i="44"/>
  <c r="B12" i="44"/>
  <c r="B11" i="44"/>
  <c r="C9" i="44"/>
  <c r="B9" i="44"/>
  <c r="B6" i="44"/>
  <c r="B7" i="44" s="1"/>
  <c r="A6" i="44"/>
  <c r="B4" i="44"/>
  <c r="D2" i="44"/>
  <c r="B4" i="43"/>
  <c r="B11" i="43"/>
  <c r="C9" i="43"/>
  <c r="B9" i="43"/>
  <c r="B6" i="43"/>
  <c r="B7" i="43" s="1"/>
  <c r="D2" i="43"/>
  <c r="E16" i="42"/>
  <c r="E15" i="42"/>
  <c r="D15" i="42"/>
  <c r="C12" i="42"/>
  <c r="B12" i="42"/>
  <c r="B11" i="42"/>
  <c r="C9" i="42"/>
  <c r="B9" i="42"/>
  <c r="D9" i="42" s="1"/>
  <c r="B6" i="42"/>
  <c r="B7" i="42" s="1"/>
  <c r="A6" i="42"/>
  <c r="B4" i="42"/>
  <c r="D2" i="42"/>
  <c r="B12" i="41"/>
  <c r="B11" i="41"/>
  <c r="C9" i="41"/>
  <c r="B9" i="41"/>
  <c r="B6" i="41"/>
  <c r="B7" i="41" s="1"/>
  <c r="A6" i="41"/>
  <c r="B4" i="41"/>
  <c r="D2" i="41"/>
  <c r="D15" i="41" s="1"/>
  <c r="B11" i="40"/>
  <c r="C9" i="40"/>
  <c r="B9" i="40"/>
  <c r="B6" i="40"/>
  <c r="B7" i="40" s="1"/>
  <c r="B4" i="40"/>
  <c r="C16" i="40" s="1"/>
  <c r="D2" i="40"/>
  <c r="C16" i="44" l="1"/>
  <c r="B19" i="44" s="1"/>
  <c r="D9" i="44"/>
  <c r="A7" i="44"/>
  <c r="B13" i="44"/>
  <c r="D16" i="44" s="1"/>
  <c r="B26" i="44" s="1"/>
  <c r="B22" i="44"/>
  <c r="C13" i="44"/>
  <c r="B24" i="44" s="1"/>
  <c r="B12" i="43"/>
  <c r="C13" i="43"/>
  <c r="E16" i="43" s="1"/>
  <c r="D15" i="43"/>
  <c r="A6" i="43"/>
  <c r="E15" i="43"/>
  <c r="C12" i="43"/>
  <c r="C16" i="43"/>
  <c r="B19" i="43" s="1"/>
  <c r="B22" i="43" s="1"/>
  <c r="D9" i="43"/>
  <c r="A7" i="43"/>
  <c r="B13" i="43"/>
  <c r="D16" i="43" s="1"/>
  <c r="C16" i="42"/>
  <c r="B19" i="42" s="1"/>
  <c r="B22" i="42" s="1"/>
  <c r="A7" i="42"/>
  <c r="B13" i="42"/>
  <c r="D16" i="42" s="1"/>
  <c r="B26" i="42" s="1"/>
  <c r="C13" i="42"/>
  <c r="B24" i="42" s="1"/>
  <c r="E15" i="41"/>
  <c r="C12" i="41"/>
  <c r="C16" i="41"/>
  <c r="B19" i="41" s="1"/>
  <c r="D9" i="41"/>
  <c r="A7" i="41"/>
  <c r="B13" i="41"/>
  <c r="D16" i="41" s="1"/>
  <c r="B22" i="41"/>
  <c r="C13" i="41"/>
  <c r="E16" i="41" s="1"/>
  <c r="D9" i="40"/>
  <c r="C12" i="40"/>
  <c r="E15" i="40"/>
  <c r="B19" i="40"/>
  <c r="B22" i="40" s="1"/>
  <c r="A7" i="40"/>
  <c r="C13" i="40"/>
  <c r="E16" i="40" s="1"/>
  <c r="B13" i="40"/>
  <c r="D16" i="40" s="1"/>
  <c r="A6" i="40"/>
  <c r="B12" i="40"/>
  <c r="D15" i="40"/>
  <c r="B26" i="43" l="1"/>
  <c r="B24" i="43"/>
  <c r="B26" i="41"/>
  <c r="B24" i="41"/>
  <c r="B24" i="40"/>
  <c r="B26" i="40"/>
  <c r="B11" i="38" l="1"/>
  <c r="C9" i="38"/>
  <c r="B9" i="38"/>
  <c r="D9" i="38" s="1"/>
  <c r="B6" i="38"/>
  <c r="B7" i="38" s="1"/>
  <c r="B4" i="38"/>
  <c r="D2" i="38"/>
  <c r="C16" i="38" l="1"/>
  <c r="B19" i="38" s="1"/>
  <c r="B22" i="38" s="1"/>
  <c r="B13" i="38"/>
  <c r="D16" i="38" s="1"/>
  <c r="C13" i="38"/>
  <c r="C12" i="38"/>
  <c r="E15" i="38"/>
  <c r="A7" i="38"/>
  <c r="A6" i="38"/>
  <c r="B12" i="38"/>
  <c r="D15" i="38"/>
  <c r="E16" i="38"/>
  <c r="C11" i="37"/>
  <c r="B6" i="37"/>
  <c r="D2" i="37"/>
  <c r="B2" i="35"/>
  <c r="C11" i="35" s="1"/>
  <c r="B3" i="35"/>
  <c r="B6" i="35"/>
  <c r="D2" i="35"/>
  <c r="E10" i="35" s="1"/>
  <c r="B24" i="38" l="1"/>
  <c r="B26" i="38"/>
  <c r="B7" i="37"/>
  <c r="D8" i="37"/>
  <c r="D11" i="37"/>
  <c r="A6" i="37"/>
  <c r="B8" i="37"/>
  <c r="E10" i="37"/>
  <c r="B14" i="37"/>
  <c r="B17" i="37" s="1"/>
  <c r="C8" i="37"/>
  <c r="A5" i="37"/>
  <c r="C7" i="37"/>
  <c r="D10" i="37"/>
  <c r="E11" i="37"/>
  <c r="B7" i="35"/>
  <c r="B14" i="35"/>
  <c r="B17" i="35" s="1"/>
  <c r="C8" i="35"/>
  <c r="E11" i="35" s="1"/>
  <c r="A6" i="35"/>
  <c r="C7" i="35"/>
  <c r="A5" i="35"/>
  <c r="B8" i="35"/>
  <c r="B19" i="35" s="1"/>
  <c r="D10" i="35"/>
  <c r="N5" i="23"/>
  <c r="N4" i="23"/>
  <c r="N3" i="23"/>
  <c r="E3" i="23"/>
  <c r="E4" i="23"/>
  <c r="D6" i="23"/>
  <c r="D7" i="23"/>
  <c r="D8" i="23"/>
  <c r="D9" i="23"/>
  <c r="D5" i="23"/>
  <c r="B21" i="37" l="1"/>
  <c r="B19" i="37"/>
  <c r="D11" i="35"/>
  <c r="B21" i="35" s="1"/>
  <c r="C11" i="32"/>
  <c r="B6" i="32"/>
  <c r="D2" i="32"/>
  <c r="C8" i="32" s="1"/>
  <c r="B7" i="32" l="1"/>
  <c r="D8" i="32"/>
  <c r="A5" i="32"/>
  <c r="C7" i="32"/>
  <c r="D10" i="32"/>
  <c r="E11" i="32"/>
  <c r="A6" i="32"/>
  <c r="B8" i="32"/>
  <c r="D11" i="32" s="1"/>
  <c r="E10" i="32"/>
  <c r="B14" i="32"/>
  <c r="B17" i="32" s="1"/>
  <c r="B9" i="31"/>
  <c r="B21" i="32" l="1"/>
  <c r="B19" i="32"/>
  <c r="B4" i="31"/>
  <c r="B11" i="31"/>
  <c r="B6" i="31"/>
  <c r="B7" i="31" s="1"/>
  <c r="C9" i="31"/>
  <c r="D9" i="31" s="1"/>
  <c r="D2" i="31"/>
  <c r="B5" i="30"/>
  <c r="B6" i="30" s="1"/>
  <c r="C8" i="30"/>
  <c r="B8" i="30"/>
  <c r="D8" i="30" s="1"/>
  <c r="C15" i="30"/>
  <c r="D2" i="30"/>
  <c r="E14" i="30" s="1"/>
  <c r="B19" i="31" l="1"/>
  <c r="B22" i="31" s="1"/>
  <c r="D15" i="31"/>
  <c r="E15" i="31"/>
  <c r="B12" i="31"/>
  <c r="A7" i="31"/>
  <c r="B13" i="31"/>
  <c r="D16" i="31" s="1"/>
  <c r="C13" i="31"/>
  <c r="E16" i="31" s="1"/>
  <c r="A6" i="31"/>
  <c r="C12" i="31"/>
  <c r="C12" i="30"/>
  <c r="C11" i="30"/>
  <c r="B12" i="30"/>
  <c r="D15" i="30" s="1"/>
  <c r="B11" i="30"/>
  <c r="D12" i="30"/>
  <c r="B18" i="30"/>
  <c r="B21" i="30" s="1"/>
  <c r="E15" i="30"/>
  <c r="A6" i="30"/>
  <c r="A5" i="30"/>
  <c r="D14" i="30"/>
  <c r="C11" i="23"/>
  <c r="B6" i="23"/>
  <c r="D2" i="23"/>
  <c r="B8" i="23" s="1"/>
  <c r="B24" i="31" l="1"/>
  <c r="B26" i="31"/>
  <c r="B25" i="30"/>
  <c r="B23" i="30"/>
  <c r="C8" i="23"/>
  <c r="E11" i="23" s="1"/>
  <c r="B14" i="23"/>
  <c r="B17" i="23" s="1"/>
  <c r="D11" i="23"/>
  <c r="B7" i="23"/>
  <c r="C7" i="23"/>
  <c r="E10" i="23"/>
  <c r="A6" i="23"/>
  <c r="A5" i="23"/>
  <c r="D10" i="23"/>
  <c r="B19" i="23" l="1"/>
  <c r="B21" i="23"/>
</calcChain>
</file>

<file path=xl/sharedStrings.xml><?xml version="1.0" encoding="utf-8"?>
<sst xmlns="http://schemas.openxmlformats.org/spreadsheetml/2006/main" count="321" uniqueCount="36">
  <si>
    <t>n</t>
  </si>
  <si>
    <t>σ</t>
  </si>
  <si>
    <t>z critical</t>
  </si>
  <si>
    <t>p-value</t>
  </si>
  <si>
    <t>s</t>
  </si>
  <si>
    <t>t critical</t>
  </si>
  <si>
    <t>=</t>
  </si>
  <si>
    <t>Right</t>
  </si>
  <si>
    <t>Decision</t>
  </si>
  <si>
    <t>z-value method</t>
  </si>
  <si>
    <t>x-value method</t>
  </si>
  <si>
    <t>Do not rejet</t>
  </si>
  <si>
    <t>Reject</t>
  </si>
  <si>
    <t>z observed</t>
  </si>
  <si>
    <t>P(z&gt;=z observed)</t>
  </si>
  <si>
    <t>p-value method</t>
  </si>
  <si>
    <t>Test Type</t>
  </si>
  <si>
    <t>Two</t>
  </si>
  <si>
    <t>Left</t>
  </si>
  <si>
    <t>Xbar Observed</t>
  </si>
  <si>
    <t>α Significance</t>
  </si>
  <si>
    <t>t observed</t>
  </si>
  <si>
    <t>t-value method</t>
  </si>
  <si>
    <t>P(t&gt;=t observed)</t>
  </si>
  <si>
    <t>Prueba SampleS</t>
  </si>
  <si>
    <t>n*pop prp</t>
  </si>
  <si>
    <t>n*(1-p)</t>
  </si>
  <si>
    <t>Comment</t>
  </si>
  <si>
    <t xml:space="preserve">Sampl Dist M=π </t>
  </si>
  <si>
    <t xml:space="preserve">pop prop π </t>
  </si>
  <si>
    <t>sample prop p</t>
  </si>
  <si>
    <t>x # successes</t>
  </si>
  <si>
    <t>p observed</t>
  </si>
  <si>
    <t xml:space="preserve">π </t>
  </si>
  <si>
    <t>Pα-value method</t>
  </si>
  <si>
    <t xml:space="preserve">Take a look of this. If we state Ho: mean &lt;= 20 (The claim contains the equal) and Ha: mean &gt; 20. Then, this is a right-tailed test. The critical z at 0.10 significance is = 1.28. Then, if the observed z is greater than 1.28 we reject the null Ho. Otherwise, we don't reject Ho.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</si>
</sst>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"/>
    <numFmt numFmtId="165" formatCode="0.0000"/>
    <numFmt numFmtId="166" formatCode="0.000"/>
    <numFmt numFmtId="167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002060"/>
      <name val="Calibri"/>
      <family val="2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165" fontId="0" fillId="0" borderId="0" xfId="0" applyNumberFormat="1"/>
    <xf numFmtId="166" fontId="0" fillId="0" borderId="0" xfId="0" applyNumberFormat="1"/>
    <xf numFmtId="2" fontId="0" fillId="0" borderId="0" xfId="0" applyNumberFormat="1"/>
    <xf numFmtId="0" fontId="1" fillId="2" borderId="0" xfId="0" applyFont="1" applyFill="1"/>
    <xf numFmtId="0" fontId="1" fillId="2" borderId="1" xfId="0" applyFont="1" applyFill="1" applyBorder="1"/>
    <xf numFmtId="0" fontId="0" fillId="0" borderId="1" xfId="0" applyBorder="1"/>
    <xf numFmtId="165" fontId="1" fillId="3" borderId="1" xfId="0" applyNumberFormat="1" applyFont="1" applyFill="1" applyBorder="1"/>
    <xf numFmtId="0" fontId="0" fillId="4" borderId="1" xfId="0" applyFont="1" applyFill="1" applyBorder="1"/>
    <xf numFmtId="0" fontId="1" fillId="3" borderId="0" xfId="0" applyFont="1" applyFill="1"/>
    <xf numFmtId="0" fontId="0" fillId="0" borderId="0" xfId="0" applyAlignment="1">
      <alignment horizontal="left"/>
    </xf>
    <xf numFmtId="165" fontId="0" fillId="0" borderId="1" xfId="0" applyNumberFormat="1" applyBorder="1"/>
    <xf numFmtId="165" fontId="0" fillId="0" borderId="1" xfId="0" applyNumberFormat="1" applyFont="1" applyBorder="1"/>
    <xf numFmtId="0" fontId="1" fillId="5" borderId="1" xfId="0" applyFont="1" applyFill="1" applyBorder="1"/>
    <xf numFmtId="0" fontId="1" fillId="0" borderId="1" xfId="0" quotePrefix="1" applyFont="1" applyFill="1" applyBorder="1"/>
    <xf numFmtId="0" fontId="2" fillId="0" borderId="0" xfId="0" applyFont="1"/>
    <xf numFmtId="0" fontId="1" fillId="0" borderId="2" xfId="0" quotePrefix="1" applyFont="1" applyFill="1" applyBorder="1"/>
    <xf numFmtId="0" fontId="3" fillId="7" borderId="1" xfId="0" applyFont="1" applyFill="1" applyBorder="1"/>
    <xf numFmtId="0" fontId="4" fillId="7" borderId="1" xfId="0" applyFont="1" applyFill="1" applyBorder="1"/>
    <xf numFmtId="0" fontId="5" fillId="6" borderId="1" xfId="0" applyFont="1" applyFill="1" applyBorder="1"/>
    <xf numFmtId="2" fontId="5" fillId="6" borderId="1" xfId="0" applyNumberFormat="1" applyFont="1" applyFill="1" applyBorder="1"/>
    <xf numFmtId="0" fontId="3" fillId="7" borderId="3" xfId="0" applyFont="1" applyFill="1" applyBorder="1"/>
    <xf numFmtId="0" fontId="5" fillId="6" borderId="3" xfId="0" applyFont="1" applyFill="1" applyBorder="1"/>
    <xf numFmtId="0" fontId="3" fillId="8" borderId="1" xfId="0" applyFont="1" applyFill="1" applyBorder="1"/>
    <xf numFmtId="0" fontId="5" fillId="8" borderId="1" xfId="0" applyFont="1" applyFill="1" applyBorder="1"/>
    <xf numFmtId="0" fontId="1" fillId="8" borderId="1" xfId="0" quotePrefix="1" applyFont="1" applyFill="1" applyBorder="1"/>
    <xf numFmtId="0" fontId="0" fillId="8" borderId="1" xfId="0" applyFont="1" applyFill="1" applyBorder="1"/>
    <xf numFmtId="0" fontId="1" fillId="8" borderId="1" xfId="0" applyFont="1" applyFill="1" applyBorder="1"/>
    <xf numFmtId="0" fontId="6" fillId="9" borderId="0" xfId="0" applyFont="1" applyFill="1"/>
    <xf numFmtId="0" fontId="4" fillId="7" borderId="3" xfId="0" applyFont="1" applyFill="1" applyBorder="1"/>
    <xf numFmtId="2" fontId="5" fillId="6" borderId="3" xfId="0" applyNumberFormat="1" applyFont="1" applyFill="1" applyBorder="1"/>
    <xf numFmtId="0" fontId="8" fillId="0" borderId="0" xfId="0" applyFont="1"/>
    <xf numFmtId="165" fontId="8" fillId="0" borderId="1" xfId="0" applyNumberFormat="1" applyFont="1" applyBorder="1"/>
    <xf numFmtId="0" fontId="7" fillId="2" borderId="1" xfId="0" applyFont="1" applyFill="1" applyBorder="1"/>
    <xf numFmtId="164" fontId="1" fillId="3" borderId="1" xfId="0" applyNumberFormat="1" applyFont="1" applyFill="1" applyBorder="1" applyAlignment="1">
      <alignment horizontal="right" vertical="center"/>
    </xf>
    <xf numFmtId="0" fontId="0" fillId="0" borderId="1" xfId="0" applyNumberFormat="1" applyBorder="1"/>
    <xf numFmtId="167" fontId="0" fillId="0" borderId="0" xfId="0" applyNumberFormat="1"/>
    <xf numFmtId="0" fontId="2" fillId="10" borderId="0" xfId="0" applyFont="1" applyFill="1"/>
    <xf numFmtId="0" fontId="8" fillId="0" borderId="1" xfId="0" applyFont="1" applyBorder="1"/>
    <xf numFmtId="0" fontId="2" fillId="10" borderId="1" xfId="0" applyFont="1" applyFill="1" applyBorder="1"/>
    <xf numFmtId="165" fontId="5" fillId="6" borderId="1" xfId="0" applyNumberFormat="1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List" dx="26" fmlaLink="$E$1" fmlaRange="$F$1:$F$3" noThreeD="1" sel="3" val="0"/>
</file>

<file path=xl/ctrlProps/ctrlProp2.xml><?xml version="1.0" encoding="utf-8"?>
<formControlPr xmlns="http://schemas.microsoft.com/office/spreadsheetml/2009/9/main" objectType="List" dx="26" fmlaLink="$E$1" fmlaRange="$F$1:$F$3" noThreeD="1" sel="2" val="0"/>
</file>

<file path=xl/ctrlProps/ctrlProp3.xml><?xml version="1.0" encoding="utf-8"?>
<formControlPr xmlns="http://schemas.microsoft.com/office/spreadsheetml/2009/9/main" objectType="List" dx="26" fmlaLink="$E$1" fmlaRange="$F$1:$F$3" noThreeD="1" sel="2" val="0"/>
</file>

<file path=xl/ctrlProps/ctrlProp4.xml><?xml version="1.0" encoding="utf-8"?>
<formControlPr xmlns="http://schemas.microsoft.com/office/spreadsheetml/2009/9/main" objectType="List" dx="26" fmlaLink="$E$1" fmlaRange="$F$1:$F$3" noThreeD="1" sel="2" val="0"/>
</file>

<file path=xl/ctrlProps/ctrlProp5.xml><?xml version="1.0" encoding="utf-8"?>
<formControlPr xmlns="http://schemas.microsoft.com/office/spreadsheetml/2009/9/main" objectType="List" dx="26" fmlaLink="$E$1" fmlaRange="$F$1:$F$3" noThreeD="1" sel="2" val="0"/>
</file>

<file path=xl/ctrlProps/ctrlProp6.xml><?xml version="1.0" encoding="utf-8"?>
<formControlPr xmlns="http://schemas.microsoft.com/office/spreadsheetml/2009/9/main" objectType="List" dx="26" fmlaLink="$E$1" fmlaRange="$F$1:$F$3" noThreeD="1" sel="2" val="0"/>
</file>

<file path=xl/ctrlProps/ctrlProp7.xml><?xml version="1.0" encoding="utf-8"?>
<formControlPr xmlns="http://schemas.microsoft.com/office/spreadsheetml/2009/9/main" objectType="List" dx="26" fmlaLink="$E$1" fmlaRange="$F$1:$F$3" noThreeD="1" sel="1" val="0"/>
</file>

<file path=xl/ctrlProps/ctrlProp8.xml><?xml version="1.0" encoding="utf-8"?>
<formControlPr xmlns="http://schemas.microsoft.com/office/spreadsheetml/2009/9/main" objectType="List" dx="26" fmlaLink="$E$1" fmlaRange="$F$1:$F$3" noThreeD="1" sel="1" val="0"/>
</file>

<file path=xl/ctrlProps/ctrlProp9.xml><?xml version="1.0" encoding="utf-8"?>
<formControlPr xmlns="http://schemas.microsoft.com/office/spreadsheetml/2009/9/main" objectType="List" dx="26" fmlaLink="$E$1" fmlaRange="$F$1:$F$3" noThreeD="1" sel="3" val="0"/>
</file>

<file path=xl/ctrlProps/ctrlProp10.xml><?xml version="1.0" encoding="utf-8"?>
<formControlPr xmlns="http://schemas.microsoft.com/office/spreadsheetml/2009/9/main" objectType="List" dx="26" fmlaLink="$E$1" fmlaRange="$F$1:$F$3" noThreeD="1" sel="2" val="0"/>
</file>

<file path=xl/ctrlProps/ctrlProp11.xml><?xml version="1.0" encoding="utf-8"?>
<formControlPr xmlns="http://schemas.microsoft.com/office/spreadsheetml/2009/9/main" objectType="List" dx="26" fmlaLink="$E$1" fmlaRange="$F$1:$F$3" noThreeD="1" sel="2" val="0"/>
</file>

<file path=xl/ctrlProps/ctrlProp12.xml><?xml version="1.0" encoding="utf-8"?>
<formControlPr xmlns="http://schemas.microsoft.com/office/spreadsheetml/2009/9/main" objectType="List" dx="26" fmlaLink="$E$1" fmlaRange="$F$1:$F$3" noThreeD="1" sel="2" val="0"/>
</file>

<file path=xl/ctrlProps/ctrlProp13.xml><?xml version="1.0" encoding="utf-8"?>
<formControlPr xmlns="http://schemas.microsoft.com/office/spreadsheetml/2009/9/main" objectType="List" dx="26" fmlaLink="$E$1" fmlaRange="$F$1:$F$3" noThreeD="1" sel="3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2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18.png"/><Relationship Id="rId7" Type="http://schemas.openxmlformats.org/officeDocument/2006/relationships/image" Target="../media/image22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1.png"/><Relationship Id="rId11" Type="http://schemas.openxmlformats.org/officeDocument/2006/relationships/image" Target="../media/image26.png"/><Relationship Id="rId5" Type="http://schemas.openxmlformats.org/officeDocument/2006/relationships/image" Target="../media/image20.png"/><Relationship Id="rId10" Type="http://schemas.openxmlformats.org/officeDocument/2006/relationships/image" Target="../media/image25.png"/><Relationship Id="rId4" Type="http://schemas.openxmlformats.org/officeDocument/2006/relationships/image" Target="../media/image19.png"/><Relationship Id="rId9" Type="http://schemas.openxmlformats.org/officeDocument/2006/relationships/image" Target="../media/image24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png"/><Relationship Id="rId3" Type="http://schemas.openxmlformats.org/officeDocument/2006/relationships/image" Target="../media/image11.png"/><Relationship Id="rId7" Type="http://schemas.openxmlformats.org/officeDocument/2006/relationships/image" Target="../media/image27.png"/><Relationship Id="rId2" Type="http://schemas.openxmlformats.org/officeDocument/2006/relationships/image" Target="../media/image10.png"/><Relationship Id="rId1" Type="http://schemas.openxmlformats.org/officeDocument/2006/relationships/image" Target="../media/image2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18.png"/><Relationship Id="rId7" Type="http://schemas.openxmlformats.org/officeDocument/2006/relationships/image" Target="../media/image22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1.png"/><Relationship Id="rId11" Type="http://schemas.openxmlformats.org/officeDocument/2006/relationships/image" Target="../media/image26.png"/><Relationship Id="rId5" Type="http://schemas.openxmlformats.org/officeDocument/2006/relationships/image" Target="../media/image20.png"/><Relationship Id="rId10" Type="http://schemas.openxmlformats.org/officeDocument/2006/relationships/image" Target="../media/image25.png"/><Relationship Id="rId4" Type="http://schemas.openxmlformats.org/officeDocument/2006/relationships/image" Target="../media/image19.png"/><Relationship Id="rId9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18.png"/><Relationship Id="rId7" Type="http://schemas.openxmlformats.org/officeDocument/2006/relationships/image" Target="../media/image22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1.png"/><Relationship Id="rId11" Type="http://schemas.openxmlformats.org/officeDocument/2006/relationships/image" Target="../media/image26.png"/><Relationship Id="rId5" Type="http://schemas.openxmlformats.org/officeDocument/2006/relationships/image" Target="../media/image20.png"/><Relationship Id="rId10" Type="http://schemas.openxmlformats.org/officeDocument/2006/relationships/image" Target="../media/image25.png"/><Relationship Id="rId4" Type="http://schemas.openxmlformats.org/officeDocument/2006/relationships/image" Target="../media/image19.png"/><Relationship Id="rId9" Type="http://schemas.openxmlformats.org/officeDocument/2006/relationships/image" Target="../media/image24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18.png"/><Relationship Id="rId7" Type="http://schemas.openxmlformats.org/officeDocument/2006/relationships/image" Target="../media/image22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1.png"/><Relationship Id="rId11" Type="http://schemas.openxmlformats.org/officeDocument/2006/relationships/image" Target="../media/image26.png"/><Relationship Id="rId5" Type="http://schemas.openxmlformats.org/officeDocument/2006/relationships/image" Target="../media/image20.png"/><Relationship Id="rId10" Type="http://schemas.openxmlformats.org/officeDocument/2006/relationships/image" Target="../media/image25.png"/><Relationship Id="rId4" Type="http://schemas.openxmlformats.org/officeDocument/2006/relationships/image" Target="../media/image19.png"/><Relationship Id="rId9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18.png"/><Relationship Id="rId7" Type="http://schemas.openxmlformats.org/officeDocument/2006/relationships/image" Target="../media/image22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1.png"/><Relationship Id="rId11" Type="http://schemas.openxmlformats.org/officeDocument/2006/relationships/image" Target="../media/image26.png"/><Relationship Id="rId5" Type="http://schemas.openxmlformats.org/officeDocument/2006/relationships/image" Target="../media/image20.png"/><Relationship Id="rId10" Type="http://schemas.openxmlformats.org/officeDocument/2006/relationships/image" Target="../media/image25.png"/><Relationship Id="rId4" Type="http://schemas.openxmlformats.org/officeDocument/2006/relationships/image" Target="../media/image19.png"/><Relationship Id="rId9" Type="http://schemas.openxmlformats.org/officeDocument/2006/relationships/image" Target="../media/image24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18.png"/><Relationship Id="rId7" Type="http://schemas.openxmlformats.org/officeDocument/2006/relationships/image" Target="../media/image22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1.png"/><Relationship Id="rId11" Type="http://schemas.openxmlformats.org/officeDocument/2006/relationships/image" Target="../media/image26.png"/><Relationship Id="rId5" Type="http://schemas.openxmlformats.org/officeDocument/2006/relationships/image" Target="../media/image20.png"/><Relationship Id="rId10" Type="http://schemas.openxmlformats.org/officeDocument/2006/relationships/image" Target="../media/image25.png"/><Relationship Id="rId4" Type="http://schemas.openxmlformats.org/officeDocument/2006/relationships/image" Target="../media/image19.png"/><Relationship Id="rId9" Type="http://schemas.openxmlformats.org/officeDocument/2006/relationships/image" Target="../media/image24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18.png"/><Relationship Id="rId7" Type="http://schemas.openxmlformats.org/officeDocument/2006/relationships/image" Target="../media/image22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1.png"/><Relationship Id="rId11" Type="http://schemas.openxmlformats.org/officeDocument/2006/relationships/image" Target="../media/image26.png"/><Relationship Id="rId5" Type="http://schemas.openxmlformats.org/officeDocument/2006/relationships/image" Target="../media/image20.png"/><Relationship Id="rId10" Type="http://schemas.openxmlformats.org/officeDocument/2006/relationships/image" Target="../media/image25.png"/><Relationship Id="rId4" Type="http://schemas.openxmlformats.org/officeDocument/2006/relationships/image" Target="../media/image19.png"/><Relationship Id="rId9" Type="http://schemas.openxmlformats.org/officeDocument/2006/relationships/image" Target="../media/image2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9</xdr:row>
      <xdr:rowOff>0</xdr:rowOff>
    </xdr:from>
    <xdr:to>
      <xdr:col>0</xdr:col>
      <xdr:colOff>767695</xdr:colOff>
      <xdr:row>12</xdr:row>
      <xdr:rowOff>7620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" y="1645920"/>
          <a:ext cx="714355" cy="556260"/>
        </a:xfrm>
        <a:prstGeom prst="rect">
          <a:avLst/>
        </a:prstGeom>
      </xdr:spPr>
    </xdr:pic>
    <xdr:clientData/>
  </xdr:twoCellAnchor>
  <xdr:twoCellAnchor editAs="oneCell">
    <xdr:from>
      <xdr:col>2</xdr:col>
      <xdr:colOff>373380</xdr:colOff>
      <xdr:row>11</xdr:row>
      <xdr:rowOff>76200</xdr:rowOff>
    </xdr:from>
    <xdr:to>
      <xdr:col>8</xdr:col>
      <xdr:colOff>16653</xdr:colOff>
      <xdr:row>15</xdr:row>
      <xdr:rowOff>87537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19300" y="2087880"/>
          <a:ext cx="3933333" cy="7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45720</xdr:colOff>
      <xdr:row>6</xdr:row>
      <xdr:rowOff>22860</xdr:rowOff>
    </xdr:from>
    <xdr:to>
      <xdr:col>5</xdr:col>
      <xdr:colOff>496822</xdr:colOff>
      <xdr:row>8</xdr:row>
      <xdr:rowOff>160020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59480" y="1120140"/>
          <a:ext cx="1426462" cy="50292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</xdr:row>
          <xdr:rowOff>7620</xdr:rowOff>
        </xdr:from>
        <xdr:to>
          <xdr:col>4</xdr:col>
          <xdr:colOff>22860</xdr:colOff>
          <xdr:row>4</xdr:row>
          <xdr:rowOff>83820</xdr:rowOff>
        </xdr:to>
        <xdr:sp macro="" textlink="">
          <xdr:nvSpPr>
            <xdr:cNvPr id="45057" name="List Box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144780</xdr:colOff>
      <xdr:row>0</xdr:row>
      <xdr:rowOff>91440</xdr:rowOff>
    </xdr:from>
    <xdr:to>
      <xdr:col>8</xdr:col>
      <xdr:colOff>51131</xdr:colOff>
      <xdr:row>5</xdr:row>
      <xdr:rowOff>53230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58540" y="91440"/>
          <a:ext cx="2428571" cy="876190"/>
        </a:xfrm>
        <a:prstGeom prst="rect">
          <a:avLst/>
        </a:prstGeom>
      </xdr:spPr>
    </xdr:pic>
    <xdr:clientData/>
  </xdr:twoCellAnchor>
  <xdr:twoCellAnchor editAs="oneCell">
    <xdr:from>
      <xdr:col>8</xdr:col>
      <xdr:colOff>91814</xdr:colOff>
      <xdr:row>3</xdr:row>
      <xdr:rowOff>167640</xdr:rowOff>
    </xdr:from>
    <xdr:to>
      <xdr:col>13</xdr:col>
      <xdr:colOff>477983</xdr:colOff>
      <xdr:row>12</xdr:row>
      <xdr:rowOff>123486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27794" y="716280"/>
          <a:ext cx="3647529" cy="1601766"/>
        </a:xfrm>
        <a:prstGeom prst="rect">
          <a:avLst/>
        </a:prstGeom>
      </xdr:spPr>
    </xdr:pic>
    <xdr:clientData/>
  </xdr:twoCellAnchor>
  <xdr:twoCellAnchor editAs="oneCell">
    <xdr:from>
      <xdr:col>2</xdr:col>
      <xdr:colOff>708660</xdr:colOff>
      <xdr:row>15</xdr:row>
      <xdr:rowOff>144595</xdr:rowOff>
    </xdr:from>
    <xdr:to>
      <xdr:col>9</xdr:col>
      <xdr:colOff>507755</xdr:colOff>
      <xdr:row>21</xdr:row>
      <xdr:rowOff>26487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54580" y="2887795"/>
          <a:ext cx="4698755" cy="979172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22</xdr:row>
      <xdr:rowOff>26000</xdr:rowOff>
    </xdr:from>
    <xdr:to>
      <xdr:col>9</xdr:col>
      <xdr:colOff>783912</xdr:colOff>
      <xdr:row>24</xdr:row>
      <xdr:rowOff>161829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00300" y="4049360"/>
          <a:ext cx="4929192" cy="50158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12</xdr:col>
      <xdr:colOff>271607</xdr:colOff>
      <xdr:row>42</xdr:row>
      <xdr:rowOff>35825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392680" y="4754880"/>
          <a:ext cx="6466667" cy="29619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9</xdr:row>
      <xdr:rowOff>0</xdr:rowOff>
    </xdr:from>
    <xdr:to>
      <xdr:col>0</xdr:col>
      <xdr:colOff>767695</xdr:colOff>
      <xdr:row>12</xdr:row>
      <xdr:rowOff>7620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" y="1645920"/>
          <a:ext cx="714355" cy="556260"/>
        </a:xfrm>
        <a:prstGeom prst="rect">
          <a:avLst/>
        </a:prstGeom>
      </xdr:spPr>
    </xdr:pic>
    <xdr:clientData/>
  </xdr:twoCellAnchor>
  <xdr:twoCellAnchor editAs="oneCell">
    <xdr:from>
      <xdr:col>2</xdr:col>
      <xdr:colOff>373380</xdr:colOff>
      <xdr:row>11</xdr:row>
      <xdr:rowOff>76200</xdr:rowOff>
    </xdr:from>
    <xdr:to>
      <xdr:col>8</xdr:col>
      <xdr:colOff>9033</xdr:colOff>
      <xdr:row>15</xdr:row>
      <xdr:rowOff>87537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19300" y="2087880"/>
          <a:ext cx="3933333" cy="7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45720</xdr:colOff>
      <xdr:row>6</xdr:row>
      <xdr:rowOff>22860</xdr:rowOff>
    </xdr:from>
    <xdr:to>
      <xdr:col>5</xdr:col>
      <xdr:colOff>496822</xdr:colOff>
      <xdr:row>8</xdr:row>
      <xdr:rowOff>160020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59480" y="1120140"/>
          <a:ext cx="1426462" cy="50292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</xdr:row>
          <xdr:rowOff>7620</xdr:rowOff>
        </xdr:from>
        <xdr:to>
          <xdr:col>4</xdr:col>
          <xdr:colOff>22860</xdr:colOff>
          <xdr:row>4</xdr:row>
          <xdr:rowOff>83820</xdr:rowOff>
        </xdr:to>
        <xdr:sp macro="" textlink="">
          <xdr:nvSpPr>
            <xdr:cNvPr id="63489" name="List Box 1" hidden="1">
              <a:extLst>
                <a:ext uri="{63B3BB69-23CF-44E3-9099-C40C66FF867C}">
                  <a14:compatExt spid="_x0000_s63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144780</xdr:colOff>
      <xdr:row>0</xdr:row>
      <xdr:rowOff>91440</xdr:rowOff>
    </xdr:from>
    <xdr:to>
      <xdr:col>8</xdr:col>
      <xdr:colOff>51131</xdr:colOff>
      <xdr:row>5</xdr:row>
      <xdr:rowOff>53230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58540" y="91440"/>
          <a:ext cx="2428571" cy="876190"/>
        </a:xfrm>
        <a:prstGeom prst="rect">
          <a:avLst/>
        </a:prstGeom>
      </xdr:spPr>
    </xdr:pic>
    <xdr:clientData/>
  </xdr:twoCellAnchor>
  <xdr:twoCellAnchor editAs="oneCell">
    <xdr:from>
      <xdr:col>8</xdr:col>
      <xdr:colOff>91814</xdr:colOff>
      <xdr:row>3</xdr:row>
      <xdr:rowOff>167640</xdr:rowOff>
    </xdr:from>
    <xdr:to>
      <xdr:col>13</xdr:col>
      <xdr:colOff>477983</xdr:colOff>
      <xdr:row>12</xdr:row>
      <xdr:rowOff>123486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27794" y="716280"/>
          <a:ext cx="3647529" cy="1601766"/>
        </a:xfrm>
        <a:prstGeom prst="rect">
          <a:avLst/>
        </a:prstGeom>
      </xdr:spPr>
    </xdr:pic>
    <xdr:clientData/>
  </xdr:twoCellAnchor>
  <xdr:twoCellAnchor editAs="oneCell">
    <xdr:from>
      <xdr:col>2</xdr:col>
      <xdr:colOff>708660</xdr:colOff>
      <xdr:row>15</xdr:row>
      <xdr:rowOff>144595</xdr:rowOff>
    </xdr:from>
    <xdr:to>
      <xdr:col>9</xdr:col>
      <xdr:colOff>500135</xdr:colOff>
      <xdr:row>21</xdr:row>
      <xdr:rowOff>26487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54580" y="2887795"/>
          <a:ext cx="4698755" cy="979172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22</xdr:row>
      <xdr:rowOff>26000</xdr:rowOff>
    </xdr:from>
    <xdr:to>
      <xdr:col>9</xdr:col>
      <xdr:colOff>783912</xdr:colOff>
      <xdr:row>24</xdr:row>
      <xdr:rowOff>161829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00300" y="4049360"/>
          <a:ext cx="4929192" cy="50158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12</xdr:col>
      <xdr:colOff>271607</xdr:colOff>
      <xdr:row>42</xdr:row>
      <xdr:rowOff>35825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392680" y="4754880"/>
          <a:ext cx="6466667" cy="29619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609601</xdr:colOff>
      <xdr:row>16</xdr:row>
      <xdr:rowOff>45721</xdr:rowOff>
    </xdr:from>
    <xdr:to>
      <xdr:col>7</xdr:col>
      <xdr:colOff>457201</xdr:colOff>
      <xdr:row>19</xdr:row>
      <xdr:rowOff>163397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5521" y="2971801"/>
          <a:ext cx="3528060" cy="66631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</xdr:row>
          <xdr:rowOff>7620</xdr:rowOff>
        </xdr:from>
        <xdr:to>
          <xdr:col>4</xdr:col>
          <xdr:colOff>22860</xdr:colOff>
          <xdr:row>4</xdr:row>
          <xdr:rowOff>83820</xdr:rowOff>
        </xdr:to>
        <xdr:sp macro="" textlink="">
          <xdr:nvSpPr>
            <xdr:cNvPr id="19457" name="List Box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116270</xdr:colOff>
      <xdr:row>0</xdr:row>
      <xdr:rowOff>137160</xdr:rowOff>
    </xdr:from>
    <xdr:to>
      <xdr:col>12</xdr:col>
      <xdr:colOff>106680</xdr:colOff>
      <xdr:row>15</xdr:row>
      <xdr:rowOff>143742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05390" y="137160"/>
          <a:ext cx="3975670" cy="2749782"/>
        </a:xfrm>
        <a:prstGeom prst="rect">
          <a:avLst/>
        </a:prstGeom>
      </xdr:spPr>
    </xdr:pic>
    <xdr:clientData/>
  </xdr:twoCellAnchor>
  <xdr:twoCellAnchor editAs="oneCell">
    <xdr:from>
      <xdr:col>0</xdr:col>
      <xdr:colOff>137160</xdr:colOff>
      <xdr:row>9</xdr:row>
      <xdr:rowOff>90133</xdr:rowOff>
    </xdr:from>
    <xdr:to>
      <xdr:col>0</xdr:col>
      <xdr:colOff>889087</xdr:colOff>
      <xdr:row>12</xdr:row>
      <xdr:rowOff>175260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60" y="1736053"/>
          <a:ext cx="751927" cy="633767"/>
        </a:xfrm>
        <a:prstGeom prst="rect">
          <a:avLst/>
        </a:prstGeom>
      </xdr:spPr>
    </xdr:pic>
    <xdr:clientData/>
  </xdr:twoCellAnchor>
  <xdr:twoCellAnchor editAs="oneCell">
    <xdr:from>
      <xdr:col>3</xdr:col>
      <xdr:colOff>356019</xdr:colOff>
      <xdr:row>11</xdr:row>
      <xdr:rowOff>53341</xdr:rowOff>
    </xdr:from>
    <xdr:to>
      <xdr:col>5</xdr:col>
      <xdr:colOff>60631</xdr:colOff>
      <xdr:row>15</xdr:row>
      <xdr:rowOff>160021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48699" y="2065021"/>
          <a:ext cx="1701052" cy="8382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6</xdr:col>
      <xdr:colOff>89198</xdr:colOff>
      <xdr:row>32</xdr:row>
      <xdr:rowOff>91154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92680" y="3657600"/>
          <a:ext cx="2695238" cy="2285714"/>
        </a:xfrm>
        <a:prstGeom prst="rect">
          <a:avLst/>
        </a:prstGeom>
      </xdr:spPr>
    </xdr:pic>
    <xdr:clientData/>
  </xdr:twoCellAnchor>
  <xdr:twoCellAnchor editAs="oneCell">
    <xdr:from>
      <xdr:col>8</xdr:col>
      <xdr:colOff>22861</xdr:colOff>
      <xdr:row>20</xdr:row>
      <xdr:rowOff>0</xdr:rowOff>
    </xdr:from>
    <xdr:to>
      <xdr:col>11</xdr:col>
      <xdr:colOff>132279</xdr:colOff>
      <xdr:row>24</xdr:row>
      <xdr:rowOff>15239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58841" y="3657600"/>
          <a:ext cx="1938218" cy="746759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25</xdr:row>
      <xdr:rowOff>45720</xdr:rowOff>
    </xdr:from>
    <xdr:to>
      <xdr:col>11</xdr:col>
      <xdr:colOff>250691</xdr:colOff>
      <xdr:row>29</xdr:row>
      <xdr:rowOff>129540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935980" y="4617720"/>
          <a:ext cx="2079491" cy="815340"/>
        </a:xfrm>
        <a:prstGeom prst="rect">
          <a:avLst/>
        </a:prstGeom>
      </xdr:spPr>
    </xdr:pic>
    <xdr:clientData/>
  </xdr:twoCellAnchor>
  <xdr:twoCellAnchor editAs="oneCell">
    <xdr:from>
      <xdr:col>10</xdr:col>
      <xdr:colOff>518651</xdr:colOff>
      <xdr:row>6</xdr:row>
      <xdr:rowOff>45720</xdr:rowOff>
    </xdr:from>
    <xdr:to>
      <xdr:col>14</xdr:col>
      <xdr:colOff>350521</xdr:colOff>
      <xdr:row>9</xdr:row>
      <xdr:rowOff>67263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673831" y="1143000"/>
          <a:ext cx="2270270" cy="57018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7620</xdr:rowOff>
        </xdr:from>
        <xdr:to>
          <xdr:col>3</xdr:col>
          <xdr:colOff>1036320</xdr:colOff>
          <xdr:row>4</xdr:row>
          <xdr:rowOff>83820</xdr:rowOff>
        </xdr:to>
        <xdr:sp macro="" textlink="">
          <xdr:nvSpPr>
            <xdr:cNvPr id="31745" name="List Box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10</xdr:row>
      <xdr:rowOff>15240</xdr:rowOff>
    </xdr:from>
    <xdr:to>
      <xdr:col>1</xdr:col>
      <xdr:colOff>68447</xdr:colOff>
      <xdr:row>11</xdr:row>
      <xdr:rowOff>106628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661160"/>
          <a:ext cx="1066667" cy="419048"/>
        </a:xfrm>
        <a:prstGeom prst="rect">
          <a:avLst/>
        </a:prstGeom>
      </xdr:spPr>
    </xdr:pic>
    <xdr:clientData/>
  </xdr:twoCellAnchor>
  <xdr:twoCellAnchor editAs="oneCell">
    <xdr:from>
      <xdr:col>5</xdr:col>
      <xdr:colOff>69440</xdr:colOff>
      <xdr:row>0</xdr:row>
      <xdr:rowOff>144780</xdr:rowOff>
    </xdr:from>
    <xdr:to>
      <xdr:col>12</xdr:col>
      <xdr:colOff>24107</xdr:colOff>
      <xdr:row>19</xdr:row>
      <xdr:rowOff>123224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65240" y="144780"/>
          <a:ext cx="3939927" cy="3597944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14</xdr:row>
      <xdr:rowOff>142722</xdr:rowOff>
    </xdr:from>
    <xdr:to>
      <xdr:col>0</xdr:col>
      <xdr:colOff>950113</xdr:colOff>
      <xdr:row>17</xdr:row>
      <xdr:rowOff>114300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440" y="2664942"/>
          <a:ext cx="858673" cy="520218"/>
        </a:xfrm>
        <a:prstGeom prst="rect">
          <a:avLst/>
        </a:prstGeom>
      </xdr:spPr>
    </xdr:pic>
    <xdr:clientData/>
  </xdr:twoCellAnchor>
  <xdr:twoCellAnchor editAs="oneCell">
    <xdr:from>
      <xdr:col>8</xdr:col>
      <xdr:colOff>222060</xdr:colOff>
      <xdr:row>22</xdr:row>
      <xdr:rowOff>5034</xdr:rowOff>
    </xdr:from>
    <xdr:to>
      <xdr:col>12</xdr:col>
      <xdr:colOff>466217</xdr:colOff>
      <xdr:row>28</xdr:row>
      <xdr:rowOff>76200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64720" y="4173174"/>
          <a:ext cx="2682557" cy="1168446"/>
        </a:xfrm>
        <a:prstGeom prst="rect">
          <a:avLst/>
        </a:prstGeom>
      </xdr:spPr>
    </xdr:pic>
    <xdr:clientData/>
  </xdr:twoCellAnchor>
  <xdr:twoCellAnchor editAs="oneCell">
    <xdr:from>
      <xdr:col>2</xdr:col>
      <xdr:colOff>678179</xdr:colOff>
      <xdr:row>21</xdr:row>
      <xdr:rowOff>84766</xdr:rowOff>
    </xdr:from>
    <xdr:to>
      <xdr:col>8</xdr:col>
      <xdr:colOff>152104</xdr:colOff>
      <xdr:row>29</xdr:row>
      <xdr:rowOff>83820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4099" y="4070026"/>
          <a:ext cx="3870665" cy="1462094"/>
        </a:xfrm>
        <a:prstGeom prst="rect">
          <a:avLst/>
        </a:prstGeom>
      </xdr:spPr>
    </xdr:pic>
    <xdr:clientData/>
  </xdr:twoCellAnchor>
  <xdr:twoCellAnchor editAs="oneCell">
    <xdr:from>
      <xdr:col>9</xdr:col>
      <xdr:colOff>75191</xdr:colOff>
      <xdr:row>29</xdr:row>
      <xdr:rowOff>152401</xdr:rowOff>
    </xdr:from>
    <xdr:to>
      <xdr:col>11</xdr:col>
      <xdr:colOff>464539</xdr:colOff>
      <xdr:row>37</xdr:row>
      <xdr:rowOff>45721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27451" y="5600701"/>
          <a:ext cx="1608548" cy="1356360"/>
        </a:xfrm>
        <a:prstGeom prst="rect">
          <a:avLst/>
        </a:prstGeom>
      </xdr:spPr>
    </xdr:pic>
    <xdr:clientData/>
  </xdr:twoCellAnchor>
  <xdr:twoCellAnchor editAs="oneCell">
    <xdr:from>
      <xdr:col>11</xdr:col>
      <xdr:colOff>548640</xdr:colOff>
      <xdr:row>29</xdr:row>
      <xdr:rowOff>167640</xdr:rowOff>
    </xdr:from>
    <xdr:to>
      <xdr:col>15</xdr:col>
      <xdr:colOff>530032</xdr:colOff>
      <xdr:row>36</xdr:row>
      <xdr:rowOff>150268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420100" y="5615940"/>
          <a:ext cx="2419792" cy="1262788"/>
        </a:xfrm>
        <a:prstGeom prst="rect">
          <a:avLst/>
        </a:prstGeom>
      </xdr:spPr>
    </xdr:pic>
    <xdr:clientData/>
  </xdr:twoCellAnchor>
  <xdr:twoCellAnchor editAs="oneCell">
    <xdr:from>
      <xdr:col>13</xdr:col>
      <xdr:colOff>71044</xdr:colOff>
      <xdr:row>20</xdr:row>
      <xdr:rowOff>0</xdr:rowOff>
    </xdr:from>
    <xdr:to>
      <xdr:col>17</xdr:col>
      <xdr:colOff>418700</xdr:colOff>
      <xdr:row>27</xdr:row>
      <xdr:rowOff>104576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161704" y="3802380"/>
          <a:ext cx="2786056" cy="1384736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16</xdr:row>
      <xdr:rowOff>87086</xdr:rowOff>
    </xdr:from>
    <xdr:to>
      <xdr:col>4</xdr:col>
      <xdr:colOff>348373</xdr:colOff>
      <xdr:row>18</xdr:row>
      <xdr:rowOff>140901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00300" y="3157946"/>
          <a:ext cx="1468513" cy="419575"/>
        </a:xfrm>
        <a:prstGeom prst="rect">
          <a:avLst/>
        </a:prstGeom>
      </xdr:spPr>
    </xdr:pic>
    <xdr:clientData/>
  </xdr:twoCellAnchor>
  <xdr:twoCellAnchor editAs="oneCell">
    <xdr:from>
      <xdr:col>2</xdr:col>
      <xdr:colOff>306534</xdr:colOff>
      <xdr:row>30</xdr:row>
      <xdr:rowOff>22860</xdr:rowOff>
    </xdr:from>
    <xdr:to>
      <xdr:col>8</xdr:col>
      <xdr:colOff>469832</xdr:colOff>
      <xdr:row>42</xdr:row>
      <xdr:rowOff>135324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52454" y="5654040"/>
          <a:ext cx="4560038" cy="2307024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38</xdr:row>
      <xdr:rowOff>35640</xdr:rowOff>
    </xdr:from>
    <xdr:to>
      <xdr:col>18</xdr:col>
      <xdr:colOff>242973</xdr:colOff>
      <xdr:row>49</xdr:row>
      <xdr:rowOff>142552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90360" y="7129860"/>
          <a:ext cx="5691273" cy="211859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609601</xdr:colOff>
      <xdr:row>20</xdr:row>
      <xdr:rowOff>45721</xdr:rowOff>
    </xdr:from>
    <xdr:to>
      <xdr:col>7</xdr:col>
      <xdr:colOff>53341</xdr:colOff>
      <xdr:row>23</xdr:row>
      <xdr:rowOff>163397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5521" y="2971801"/>
          <a:ext cx="3528060" cy="66631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3</xdr:col>
          <xdr:colOff>1036320</xdr:colOff>
          <xdr:row>4</xdr:row>
          <xdr:rowOff>76200</xdr:rowOff>
        </xdr:to>
        <xdr:sp macro="" textlink="">
          <xdr:nvSpPr>
            <xdr:cNvPr id="27649" name="List Box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137160</xdr:colOff>
      <xdr:row>13</xdr:row>
      <xdr:rowOff>90133</xdr:rowOff>
    </xdr:from>
    <xdr:to>
      <xdr:col>0</xdr:col>
      <xdr:colOff>889087</xdr:colOff>
      <xdr:row>16</xdr:row>
      <xdr:rowOff>175260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" y="1736053"/>
          <a:ext cx="751927" cy="633767"/>
        </a:xfrm>
        <a:prstGeom prst="rect">
          <a:avLst/>
        </a:prstGeom>
      </xdr:spPr>
    </xdr:pic>
    <xdr:clientData/>
  </xdr:twoCellAnchor>
  <xdr:twoCellAnchor editAs="oneCell">
    <xdr:from>
      <xdr:col>3</xdr:col>
      <xdr:colOff>356019</xdr:colOff>
      <xdr:row>15</xdr:row>
      <xdr:rowOff>53341</xdr:rowOff>
    </xdr:from>
    <xdr:to>
      <xdr:col>4</xdr:col>
      <xdr:colOff>632131</xdr:colOff>
      <xdr:row>19</xdr:row>
      <xdr:rowOff>160021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48699" y="2065021"/>
          <a:ext cx="1701052" cy="8382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5</xdr:col>
      <xdr:colOff>294938</xdr:colOff>
      <xdr:row>36</xdr:row>
      <xdr:rowOff>91154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92680" y="3657600"/>
          <a:ext cx="2695238" cy="2285714"/>
        </a:xfrm>
        <a:prstGeom prst="rect">
          <a:avLst/>
        </a:prstGeom>
      </xdr:spPr>
    </xdr:pic>
    <xdr:clientData/>
  </xdr:twoCellAnchor>
  <xdr:twoCellAnchor editAs="oneCell">
    <xdr:from>
      <xdr:col>8</xdr:col>
      <xdr:colOff>22861</xdr:colOff>
      <xdr:row>24</xdr:row>
      <xdr:rowOff>0</xdr:rowOff>
    </xdr:from>
    <xdr:to>
      <xdr:col>11</xdr:col>
      <xdr:colOff>132279</xdr:colOff>
      <xdr:row>28</xdr:row>
      <xdr:rowOff>15239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958841" y="3657600"/>
          <a:ext cx="1938218" cy="746759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29</xdr:row>
      <xdr:rowOff>45720</xdr:rowOff>
    </xdr:from>
    <xdr:to>
      <xdr:col>11</xdr:col>
      <xdr:colOff>250691</xdr:colOff>
      <xdr:row>33</xdr:row>
      <xdr:rowOff>129540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35980" y="4617720"/>
          <a:ext cx="2079491" cy="815340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</xdr:colOff>
      <xdr:row>5</xdr:row>
      <xdr:rowOff>173940</xdr:rowOff>
    </xdr:from>
    <xdr:to>
      <xdr:col>10</xdr:col>
      <xdr:colOff>391770</xdr:colOff>
      <xdr:row>8</xdr:row>
      <xdr:rowOff>58985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24300" y="1088340"/>
          <a:ext cx="4072230" cy="4336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26423</xdr:rowOff>
    </xdr:from>
    <xdr:to>
      <xdr:col>2</xdr:col>
      <xdr:colOff>624473</xdr:colOff>
      <xdr:row>9</xdr:row>
      <xdr:rowOff>297137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672343"/>
          <a:ext cx="2316113" cy="2707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</xdr:row>
          <xdr:rowOff>7620</xdr:rowOff>
        </xdr:from>
        <xdr:to>
          <xdr:col>4</xdr:col>
          <xdr:colOff>22860</xdr:colOff>
          <xdr:row>4</xdr:row>
          <xdr:rowOff>83820</xdr:rowOff>
        </xdr:to>
        <xdr:sp macro="" textlink="">
          <xdr:nvSpPr>
            <xdr:cNvPr id="48129" name="List Box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137160</xdr:colOff>
      <xdr:row>9</xdr:row>
      <xdr:rowOff>90133</xdr:rowOff>
    </xdr:from>
    <xdr:to>
      <xdr:col>0</xdr:col>
      <xdr:colOff>889087</xdr:colOff>
      <xdr:row>12</xdr:row>
      <xdr:rowOff>175260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" y="1736053"/>
          <a:ext cx="751927" cy="63376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9</xdr:row>
      <xdr:rowOff>0</xdr:rowOff>
    </xdr:from>
    <xdr:to>
      <xdr:col>0</xdr:col>
      <xdr:colOff>767695</xdr:colOff>
      <xdr:row>12</xdr:row>
      <xdr:rowOff>7620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" y="1645920"/>
          <a:ext cx="714355" cy="5562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</xdr:row>
          <xdr:rowOff>7620</xdr:rowOff>
        </xdr:from>
        <xdr:to>
          <xdr:col>4</xdr:col>
          <xdr:colOff>22860</xdr:colOff>
          <xdr:row>4</xdr:row>
          <xdr:rowOff>83820</xdr:rowOff>
        </xdr:to>
        <xdr:sp macro="" textlink="">
          <xdr:nvSpPr>
            <xdr:cNvPr id="50177" name="List Box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7620</xdr:rowOff>
        </xdr:from>
        <xdr:to>
          <xdr:col>3</xdr:col>
          <xdr:colOff>1036320</xdr:colOff>
          <xdr:row>4</xdr:row>
          <xdr:rowOff>83820</xdr:rowOff>
        </xdr:to>
        <xdr:sp macro="" textlink="">
          <xdr:nvSpPr>
            <xdr:cNvPr id="53249" name="List Box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10</xdr:row>
      <xdr:rowOff>15240</xdr:rowOff>
    </xdr:from>
    <xdr:to>
      <xdr:col>1</xdr:col>
      <xdr:colOff>68447</xdr:colOff>
      <xdr:row>11</xdr:row>
      <xdr:rowOff>106628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44040"/>
          <a:ext cx="1066667" cy="419048"/>
        </a:xfrm>
        <a:prstGeom prst="rect">
          <a:avLst/>
        </a:prstGeom>
      </xdr:spPr>
    </xdr:pic>
    <xdr:clientData/>
  </xdr:twoCellAnchor>
  <xdr:twoCellAnchor editAs="oneCell">
    <xdr:from>
      <xdr:col>5</xdr:col>
      <xdr:colOff>69440</xdr:colOff>
      <xdr:row>0</xdr:row>
      <xdr:rowOff>144780</xdr:rowOff>
    </xdr:from>
    <xdr:to>
      <xdr:col>12</xdr:col>
      <xdr:colOff>24107</xdr:colOff>
      <xdr:row>19</xdr:row>
      <xdr:rowOff>123224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65240" y="144780"/>
          <a:ext cx="3939927" cy="3597944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14</xdr:row>
      <xdr:rowOff>142722</xdr:rowOff>
    </xdr:from>
    <xdr:to>
      <xdr:col>0</xdr:col>
      <xdr:colOff>950113</xdr:colOff>
      <xdr:row>17</xdr:row>
      <xdr:rowOff>114300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440" y="2847822"/>
          <a:ext cx="858673" cy="520218"/>
        </a:xfrm>
        <a:prstGeom prst="rect">
          <a:avLst/>
        </a:prstGeom>
      </xdr:spPr>
    </xdr:pic>
    <xdr:clientData/>
  </xdr:twoCellAnchor>
  <xdr:twoCellAnchor editAs="oneCell">
    <xdr:from>
      <xdr:col>8</xdr:col>
      <xdr:colOff>222060</xdr:colOff>
      <xdr:row>22</xdr:row>
      <xdr:rowOff>5034</xdr:rowOff>
    </xdr:from>
    <xdr:to>
      <xdr:col>12</xdr:col>
      <xdr:colOff>466217</xdr:colOff>
      <xdr:row>28</xdr:row>
      <xdr:rowOff>76200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64720" y="4173174"/>
          <a:ext cx="2682557" cy="1168446"/>
        </a:xfrm>
        <a:prstGeom prst="rect">
          <a:avLst/>
        </a:prstGeom>
      </xdr:spPr>
    </xdr:pic>
    <xdr:clientData/>
  </xdr:twoCellAnchor>
  <xdr:twoCellAnchor editAs="oneCell">
    <xdr:from>
      <xdr:col>2</xdr:col>
      <xdr:colOff>678179</xdr:colOff>
      <xdr:row>21</xdr:row>
      <xdr:rowOff>84766</xdr:rowOff>
    </xdr:from>
    <xdr:to>
      <xdr:col>8</xdr:col>
      <xdr:colOff>152104</xdr:colOff>
      <xdr:row>29</xdr:row>
      <xdr:rowOff>83820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4099" y="4070026"/>
          <a:ext cx="3870665" cy="1462094"/>
        </a:xfrm>
        <a:prstGeom prst="rect">
          <a:avLst/>
        </a:prstGeom>
      </xdr:spPr>
    </xdr:pic>
    <xdr:clientData/>
  </xdr:twoCellAnchor>
  <xdr:twoCellAnchor editAs="oneCell">
    <xdr:from>
      <xdr:col>9</xdr:col>
      <xdr:colOff>75191</xdr:colOff>
      <xdr:row>29</xdr:row>
      <xdr:rowOff>152401</xdr:rowOff>
    </xdr:from>
    <xdr:to>
      <xdr:col>11</xdr:col>
      <xdr:colOff>464539</xdr:colOff>
      <xdr:row>37</xdr:row>
      <xdr:rowOff>45721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27451" y="5600701"/>
          <a:ext cx="1608548" cy="1356360"/>
        </a:xfrm>
        <a:prstGeom prst="rect">
          <a:avLst/>
        </a:prstGeom>
      </xdr:spPr>
    </xdr:pic>
    <xdr:clientData/>
  </xdr:twoCellAnchor>
  <xdr:twoCellAnchor editAs="oneCell">
    <xdr:from>
      <xdr:col>11</xdr:col>
      <xdr:colOff>548640</xdr:colOff>
      <xdr:row>29</xdr:row>
      <xdr:rowOff>167640</xdr:rowOff>
    </xdr:from>
    <xdr:to>
      <xdr:col>15</xdr:col>
      <xdr:colOff>530032</xdr:colOff>
      <xdr:row>36</xdr:row>
      <xdr:rowOff>150268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420100" y="5615940"/>
          <a:ext cx="2419792" cy="1262788"/>
        </a:xfrm>
        <a:prstGeom prst="rect">
          <a:avLst/>
        </a:prstGeom>
      </xdr:spPr>
    </xdr:pic>
    <xdr:clientData/>
  </xdr:twoCellAnchor>
  <xdr:twoCellAnchor editAs="oneCell">
    <xdr:from>
      <xdr:col>13</xdr:col>
      <xdr:colOff>71044</xdr:colOff>
      <xdr:row>20</xdr:row>
      <xdr:rowOff>0</xdr:rowOff>
    </xdr:from>
    <xdr:to>
      <xdr:col>17</xdr:col>
      <xdr:colOff>418700</xdr:colOff>
      <xdr:row>27</xdr:row>
      <xdr:rowOff>104576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161704" y="3802380"/>
          <a:ext cx="2786056" cy="1384736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16</xdr:row>
      <xdr:rowOff>87086</xdr:rowOff>
    </xdr:from>
    <xdr:to>
      <xdr:col>4</xdr:col>
      <xdr:colOff>348373</xdr:colOff>
      <xdr:row>18</xdr:row>
      <xdr:rowOff>140901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00300" y="3157946"/>
          <a:ext cx="1468513" cy="419575"/>
        </a:xfrm>
        <a:prstGeom prst="rect">
          <a:avLst/>
        </a:prstGeom>
      </xdr:spPr>
    </xdr:pic>
    <xdr:clientData/>
  </xdr:twoCellAnchor>
  <xdr:twoCellAnchor editAs="oneCell">
    <xdr:from>
      <xdr:col>2</xdr:col>
      <xdr:colOff>306534</xdr:colOff>
      <xdr:row>30</xdr:row>
      <xdr:rowOff>22860</xdr:rowOff>
    </xdr:from>
    <xdr:to>
      <xdr:col>8</xdr:col>
      <xdr:colOff>469832</xdr:colOff>
      <xdr:row>42</xdr:row>
      <xdr:rowOff>135324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52454" y="5654040"/>
          <a:ext cx="4560038" cy="2307024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38</xdr:row>
      <xdr:rowOff>35640</xdr:rowOff>
    </xdr:from>
    <xdr:to>
      <xdr:col>18</xdr:col>
      <xdr:colOff>242973</xdr:colOff>
      <xdr:row>49</xdr:row>
      <xdr:rowOff>142552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90360" y="7129860"/>
          <a:ext cx="5691273" cy="211859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7620</xdr:rowOff>
        </xdr:from>
        <xdr:to>
          <xdr:col>3</xdr:col>
          <xdr:colOff>1036320</xdr:colOff>
          <xdr:row>4</xdr:row>
          <xdr:rowOff>83820</xdr:rowOff>
        </xdr:to>
        <xdr:sp macro="" textlink="">
          <xdr:nvSpPr>
            <xdr:cNvPr id="55297" name="List Box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10</xdr:row>
      <xdr:rowOff>15240</xdr:rowOff>
    </xdr:from>
    <xdr:to>
      <xdr:col>1</xdr:col>
      <xdr:colOff>68447</xdr:colOff>
      <xdr:row>11</xdr:row>
      <xdr:rowOff>106628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44040"/>
          <a:ext cx="1066667" cy="419048"/>
        </a:xfrm>
        <a:prstGeom prst="rect">
          <a:avLst/>
        </a:prstGeom>
      </xdr:spPr>
    </xdr:pic>
    <xdr:clientData/>
  </xdr:twoCellAnchor>
  <xdr:twoCellAnchor editAs="oneCell">
    <xdr:from>
      <xdr:col>5</xdr:col>
      <xdr:colOff>69440</xdr:colOff>
      <xdr:row>0</xdr:row>
      <xdr:rowOff>144780</xdr:rowOff>
    </xdr:from>
    <xdr:to>
      <xdr:col>12</xdr:col>
      <xdr:colOff>24107</xdr:colOff>
      <xdr:row>19</xdr:row>
      <xdr:rowOff>123224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65240" y="144780"/>
          <a:ext cx="3939927" cy="3597944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14</xdr:row>
      <xdr:rowOff>142722</xdr:rowOff>
    </xdr:from>
    <xdr:to>
      <xdr:col>0</xdr:col>
      <xdr:colOff>950113</xdr:colOff>
      <xdr:row>17</xdr:row>
      <xdr:rowOff>114300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440" y="2847822"/>
          <a:ext cx="858673" cy="520218"/>
        </a:xfrm>
        <a:prstGeom prst="rect">
          <a:avLst/>
        </a:prstGeom>
      </xdr:spPr>
    </xdr:pic>
    <xdr:clientData/>
  </xdr:twoCellAnchor>
  <xdr:twoCellAnchor editAs="oneCell">
    <xdr:from>
      <xdr:col>8</xdr:col>
      <xdr:colOff>222060</xdr:colOff>
      <xdr:row>22</xdr:row>
      <xdr:rowOff>5034</xdr:rowOff>
    </xdr:from>
    <xdr:to>
      <xdr:col>12</xdr:col>
      <xdr:colOff>466217</xdr:colOff>
      <xdr:row>28</xdr:row>
      <xdr:rowOff>76200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64720" y="4173174"/>
          <a:ext cx="2682557" cy="1168446"/>
        </a:xfrm>
        <a:prstGeom prst="rect">
          <a:avLst/>
        </a:prstGeom>
      </xdr:spPr>
    </xdr:pic>
    <xdr:clientData/>
  </xdr:twoCellAnchor>
  <xdr:twoCellAnchor editAs="oneCell">
    <xdr:from>
      <xdr:col>2</xdr:col>
      <xdr:colOff>678179</xdr:colOff>
      <xdr:row>21</xdr:row>
      <xdr:rowOff>84766</xdr:rowOff>
    </xdr:from>
    <xdr:to>
      <xdr:col>8</xdr:col>
      <xdr:colOff>152104</xdr:colOff>
      <xdr:row>29</xdr:row>
      <xdr:rowOff>83820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4099" y="4070026"/>
          <a:ext cx="3870665" cy="1462094"/>
        </a:xfrm>
        <a:prstGeom prst="rect">
          <a:avLst/>
        </a:prstGeom>
      </xdr:spPr>
    </xdr:pic>
    <xdr:clientData/>
  </xdr:twoCellAnchor>
  <xdr:twoCellAnchor editAs="oneCell">
    <xdr:from>
      <xdr:col>9</xdr:col>
      <xdr:colOff>75191</xdr:colOff>
      <xdr:row>29</xdr:row>
      <xdr:rowOff>152401</xdr:rowOff>
    </xdr:from>
    <xdr:to>
      <xdr:col>11</xdr:col>
      <xdr:colOff>464539</xdr:colOff>
      <xdr:row>37</xdr:row>
      <xdr:rowOff>45721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27451" y="5600701"/>
          <a:ext cx="1608548" cy="1356360"/>
        </a:xfrm>
        <a:prstGeom prst="rect">
          <a:avLst/>
        </a:prstGeom>
      </xdr:spPr>
    </xdr:pic>
    <xdr:clientData/>
  </xdr:twoCellAnchor>
  <xdr:twoCellAnchor editAs="oneCell">
    <xdr:from>
      <xdr:col>11</xdr:col>
      <xdr:colOff>548640</xdr:colOff>
      <xdr:row>29</xdr:row>
      <xdr:rowOff>167640</xdr:rowOff>
    </xdr:from>
    <xdr:to>
      <xdr:col>15</xdr:col>
      <xdr:colOff>530032</xdr:colOff>
      <xdr:row>36</xdr:row>
      <xdr:rowOff>150268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420100" y="5615940"/>
          <a:ext cx="2419792" cy="1262788"/>
        </a:xfrm>
        <a:prstGeom prst="rect">
          <a:avLst/>
        </a:prstGeom>
      </xdr:spPr>
    </xdr:pic>
    <xdr:clientData/>
  </xdr:twoCellAnchor>
  <xdr:twoCellAnchor editAs="oneCell">
    <xdr:from>
      <xdr:col>13</xdr:col>
      <xdr:colOff>71044</xdr:colOff>
      <xdr:row>20</xdr:row>
      <xdr:rowOff>0</xdr:rowOff>
    </xdr:from>
    <xdr:to>
      <xdr:col>17</xdr:col>
      <xdr:colOff>418700</xdr:colOff>
      <xdr:row>27</xdr:row>
      <xdr:rowOff>104576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161704" y="3802380"/>
          <a:ext cx="2786056" cy="1384736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16</xdr:row>
      <xdr:rowOff>87086</xdr:rowOff>
    </xdr:from>
    <xdr:to>
      <xdr:col>4</xdr:col>
      <xdr:colOff>348373</xdr:colOff>
      <xdr:row>18</xdr:row>
      <xdr:rowOff>140901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00300" y="3157946"/>
          <a:ext cx="1468513" cy="419575"/>
        </a:xfrm>
        <a:prstGeom prst="rect">
          <a:avLst/>
        </a:prstGeom>
      </xdr:spPr>
    </xdr:pic>
    <xdr:clientData/>
  </xdr:twoCellAnchor>
  <xdr:twoCellAnchor editAs="oneCell">
    <xdr:from>
      <xdr:col>2</xdr:col>
      <xdr:colOff>306534</xdr:colOff>
      <xdr:row>30</xdr:row>
      <xdr:rowOff>22860</xdr:rowOff>
    </xdr:from>
    <xdr:to>
      <xdr:col>8</xdr:col>
      <xdr:colOff>469832</xdr:colOff>
      <xdr:row>42</xdr:row>
      <xdr:rowOff>135324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52454" y="5654040"/>
          <a:ext cx="4560038" cy="2307024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38</xdr:row>
      <xdr:rowOff>35640</xdr:rowOff>
    </xdr:from>
    <xdr:to>
      <xdr:col>18</xdr:col>
      <xdr:colOff>242973</xdr:colOff>
      <xdr:row>49</xdr:row>
      <xdr:rowOff>142552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90360" y="7129860"/>
          <a:ext cx="5691273" cy="211859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7620</xdr:rowOff>
        </xdr:from>
        <xdr:to>
          <xdr:col>3</xdr:col>
          <xdr:colOff>1036320</xdr:colOff>
          <xdr:row>4</xdr:row>
          <xdr:rowOff>83820</xdr:rowOff>
        </xdr:to>
        <xdr:sp macro="" textlink="">
          <xdr:nvSpPr>
            <xdr:cNvPr id="56321" name="List Box 1" hidden="1">
              <a:extLst>
                <a:ext uri="{63B3BB69-23CF-44E3-9099-C40C66FF867C}">
                  <a14:compatExt spid="_x0000_s56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10</xdr:row>
      <xdr:rowOff>15240</xdr:rowOff>
    </xdr:from>
    <xdr:to>
      <xdr:col>1</xdr:col>
      <xdr:colOff>68447</xdr:colOff>
      <xdr:row>11</xdr:row>
      <xdr:rowOff>106628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44040"/>
          <a:ext cx="1066667" cy="419048"/>
        </a:xfrm>
        <a:prstGeom prst="rect">
          <a:avLst/>
        </a:prstGeom>
      </xdr:spPr>
    </xdr:pic>
    <xdr:clientData/>
  </xdr:twoCellAnchor>
  <xdr:twoCellAnchor editAs="oneCell">
    <xdr:from>
      <xdr:col>5</xdr:col>
      <xdr:colOff>69440</xdr:colOff>
      <xdr:row>0</xdr:row>
      <xdr:rowOff>144780</xdr:rowOff>
    </xdr:from>
    <xdr:to>
      <xdr:col>12</xdr:col>
      <xdr:colOff>24107</xdr:colOff>
      <xdr:row>19</xdr:row>
      <xdr:rowOff>123224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65240" y="144780"/>
          <a:ext cx="3939927" cy="3597944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14</xdr:row>
      <xdr:rowOff>142722</xdr:rowOff>
    </xdr:from>
    <xdr:to>
      <xdr:col>0</xdr:col>
      <xdr:colOff>950113</xdr:colOff>
      <xdr:row>17</xdr:row>
      <xdr:rowOff>114300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440" y="2847822"/>
          <a:ext cx="858673" cy="520218"/>
        </a:xfrm>
        <a:prstGeom prst="rect">
          <a:avLst/>
        </a:prstGeom>
      </xdr:spPr>
    </xdr:pic>
    <xdr:clientData/>
  </xdr:twoCellAnchor>
  <xdr:twoCellAnchor editAs="oneCell">
    <xdr:from>
      <xdr:col>8</xdr:col>
      <xdr:colOff>222060</xdr:colOff>
      <xdr:row>22</xdr:row>
      <xdr:rowOff>5034</xdr:rowOff>
    </xdr:from>
    <xdr:to>
      <xdr:col>12</xdr:col>
      <xdr:colOff>466217</xdr:colOff>
      <xdr:row>28</xdr:row>
      <xdr:rowOff>76200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64720" y="4173174"/>
          <a:ext cx="2682557" cy="1168446"/>
        </a:xfrm>
        <a:prstGeom prst="rect">
          <a:avLst/>
        </a:prstGeom>
      </xdr:spPr>
    </xdr:pic>
    <xdr:clientData/>
  </xdr:twoCellAnchor>
  <xdr:twoCellAnchor editAs="oneCell">
    <xdr:from>
      <xdr:col>2</xdr:col>
      <xdr:colOff>678179</xdr:colOff>
      <xdr:row>21</xdr:row>
      <xdr:rowOff>84766</xdr:rowOff>
    </xdr:from>
    <xdr:to>
      <xdr:col>8</xdr:col>
      <xdr:colOff>152104</xdr:colOff>
      <xdr:row>29</xdr:row>
      <xdr:rowOff>83820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4099" y="4070026"/>
          <a:ext cx="3870665" cy="1462094"/>
        </a:xfrm>
        <a:prstGeom prst="rect">
          <a:avLst/>
        </a:prstGeom>
      </xdr:spPr>
    </xdr:pic>
    <xdr:clientData/>
  </xdr:twoCellAnchor>
  <xdr:twoCellAnchor editAs="oneCell">
    <xdr:from>
      <xdr:col>9</xdr:col>
      <xdr:colOff>75191</xdr:colOff>
      <xdr:row>29</xdr:row>
      <xdr:rowOff>152401</xdr:rowOff>
    </xdr:from>
    <xdr:to>
      <xdr:col>11</xdr:col>
      <xdr:colOff>464539</xdr:colOff>
      <xdr:row>37</xdr:row>
      <xdr:rowOff>45721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27451" y="5600701"/>
          <a:ext cx="1608548" cy="1356360"/>
        </a:xfrm>
        <a:prstGeom prst="rect">
          <a:avLst/>
        </a:prstGeom>
      </xdr:spPr>
    </xdr:pic>
    <xdr:clientData/>
  </xdr:twoCellAnchor>
  <xdr:twoCellAnchor editAs="oneCell">
    <xdr:from>
      <xdr:col>11</xdr:col>
      <xdr:colOff>548640</xdr:colOff>
      <xdr:row>29</xdr:row>
      <xdr:rowOff>167640</xdr:rowOff>
    </xdr:from>
    <xdr:to>
      <xdr:col>15</xdr:col>
      <xdr:colOff>530032</xdr:colOff>
      <xdr:row>36</xdr:row>
      <xdr:rowOff>150268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420100" y="5615940"/>
          <a:ext cx="2419792" cy="1262788"/>
        </a:xfrm>
        <a:prstGeom prst="rect">
          <a:avLst/>
        </a:prstGeom>
      </xdr:spPr>
    </xdr:pic>
    <xdr:clientData/>
  </xdr:twoCellAnchor>
  <xdr:twoCellAnchor editAs="oneCell">
    <xdr:from>
      <xdr:col>13</xdr:col>
      <xdr:colOff>71044</xdr:colOff>
      <xdr:row>20</xdr:row>
      <xdr:rowOff>0</xdr:rowOff>
    </xdr:from>
    <xdr:to>
      <xdr:col>17</xdr:col>
      <xdr:colOff>418700</xdr:colOff>
      <xdr:row>27</xdr:row>
      <xdr:rowOff>104576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161704" y="3802380"/>
          <a:ext cx="2786056" cy="1384736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16</xdr:row>
      <xdr:rowOff>87086</xdr:rowOff>
    </xdr:from>
    <xdr:to>
      <xdr:col>4</xdr:col>
      <xdr:colOff>348373</xdr:colOff>
      <xdr:row>18</xdr:row>
      <xdr:rowOff>140901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00300" y="3157946"/>
          <a:ext cx="1468513" cy="419575"/>
        </a:xfrm>
        <a:prstGeom prst="rect">
          <a:avLst/>
        </a:prstGeom>
      </xdr:spPr>
    </xdr:pic>
    <xdr:clientData/>
  </xdr:twoCellAnchor>
  <xdr:twoCellAnchor editAs="oneCell">
    <xdr:from>
      <xdr:col>2</xdr:col>
      <xdr:colOff>306534</xdr:colOff>
      <xdr:row>30</xdr:row>
      <xdr:rowOff>22860</xdr:rowOff>
    </xdr:from>
    <xdr:to>
      <xdr:col>8</xdr:col>
      <xdr:colOff>469832</xdr:colOff>
      <xdr:row>42</xdr:row>
      <xdr:rowOff>135324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52454" y="5654040"/>
          <a:ext cx="4560038" cy="2307024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38</xdr:row>
      <xdr:rowOff>35640</xdr:rowOff>
    </xdr:from>
    <xdr:to>
      <xdr:col>18</xdr:col>
      <xdr:colOff>242973</xdr:colOff>
      <xdr:row>49</xdr:row>
      <xdr:rowOff>142552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90360" y="7129860"/>
          <a:ext cx="5691273" cy="211859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7620</xdr:rowOff>
        </xdr:from>
        <xdr:to>
          <xdr:col>3</xdr:col>
          <xdr:colOff>1036320</xdr:colOff>
          <xdr:row>4</xdr:row>
          <xdr:rowOff>83820</xdr:rowOff>
        </xdr:to>
        <xdr:sp macro="" textlink="">
          <xdr:nvSpPr>
            <xdr:cNvPr id="57345" name="List Box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10</xdr:row>
      <xdr:rowOff>15240</xdr:rowOff>
    </xdr:from>
    <xdr:to>
      <xdr:col>1</xdr:col>
      <xdr:colOff>68447</xdr:colOff>
      <xdr:row>11</xdr:row>
      <xdr:rowOff>106628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44040"/>
          <a:ext cx="1066667" cy="419048"/>
        </a:xfrm>
        <a:prstGeom prst="rect">
          <a:avLst/>
        </a:prstGeom>
      </xdr:spPr>
    </xdr:pic>
    <xdr:clientData/>
  </xdr:twoCellAnchor>
  <xdr:twoCellAnchor editAs="oneCell">
    <xdr:from>
      <xdr:col>5</xdr:col>
      <xdr:colOff>69440</xdr:colOff>
      <xdr:row>0</xdr:row>
      <xdr:rowOff>144780</xdr:rowOff>
    </xdr:from>
    <xdr:to>
      <xdr:col>12</xdr:col>
      <xdr:colOff>24107</xdr:colOff>
      <xdr:row>19</xdr:row>
      <xdr:rowOff>123224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65240" y="144780"/>
          <a:ext cx="3939927" cy="3597944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14</xdr:row>
      <xdr:rowOff>142722</xdr:rowOff>
    </xdr:from>
    <xdr:to>
      <xdr:col>0</xdr:col>
      <xdr:colOff>950113</xdr:colOff>
      <xdr:row>17</xdr:row>
      <xdr:rowOff>114300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440" y="2847822"/>
          <a:ext cx="858673" cy="520218"/>
        </a:xfrm>
        <a:prstGeom prst="rect">
          <a:avLst/>
        </a:prstGeom>
      </xdr:spPr>
    </xdr:pic>
    <xdr:clientData/>
  </xdr:twoCellAnchor>
  <xdr:twoCellAnchor editAs="oneCell">
    <xdr:from>
      <xdr:col>8</xdr:col>
      <xdr:colOff>222060</xdr:colOff>
      <xdr:row>22</xdr:row>
      <xdr:rowOff>5034</xdr:rowOff>
    </xdr:from>
    <xdr:to>
      <xdr:col>12</xdr:col>
      <xdr:colOff>466217</xdr:colOff>
      <xdr:row>28</xdr:row>
      <xdr:rowOff>76200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64720" y="4173174"/>
          <a:ext cx="2682557" cy="1168446"/>
        </a:xfrm>
        <a:prstGeom prst="rect">
          <a:avLst/>
        </a:prstGeom>
      </xdr:spPr>
    </xdr:pic>
    <xdr:clientData/>
  </xdr:twoCellAnchor>
  <xdr:twoCellAnchor editAs="oneCell">
    <xdr:from>
      <xdr:col>2</xdr:col>
      <xdr:colOff>678179</xdr:colOff>
      <xdr:row>21</xdr:row>
      <xdr:rowOff>84766</xdr:rowOff>
    </xdr:from>
    <xdr:to>
      <xdr:col>8</xdr:col>
      <xdr:colOff>152104</xdr:colOff>
      <xdr:row>29</xdr:row>
      <xdr:rowOff>83820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4099" y="4070026"/>
          <a:ext cx="3870665" cy="1462094"/>
        </a:xfrm>
        <a:prstGeom prst="rect">
          <a:avLst/>
        </a:prstGeom>
      </xdr:spPr>
    </xdr:pic>
    <xdr:clientData/>
  </xdr:twoCellAnchor>
  <xdr:twoCellAnchor editAs="oneCell">
    <xdr:from>
      <xdr:col>9</xdr:col>
      <xdr:colOff>75191</xdr:colOff>
      <xdr:row>29</xdr:row>
      <xdr:rowOff>152401</xdr:rowOff>
    </xdr:from>
    <xdr:to>
      <xdr:col>11</xdr:col>
      <xdr:colOff>464539</xdr:colOff>
      <xdr:row>37</xdr:row>
      <xdr:rowOff>45721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27451" y="5600701"/>
          <a:ext cx="1608548" cy="1356360"/>
        </a:xfrm>
        <a:prstGeom prst="rect">
          <a:avLst/>
        </a:prstGeom>
      </xdr:spPr>
    </xdr:pic>
    <xdr:clientData/>
  </xdr:twoCellAnchor>
  <xdr:twoCellAnchor editAs="oneCell">
    <xdr:from>
      <xdr:col>11</xdr:col>
      <xdr:colOff>548640</xdr:colOff>
      <xdr:row>29</xdr:row>
      <xdr:rowOff>167640</xdr:rowOff>
    </xdr:from>
    <xdr:to>
      <xdr:col>15</xdr:col>
      <xdr:colOff>530032</xdr:colOff>
      <xdr:row>36</xdr:row>
      <xdr:rowOff>150268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420100" y="5615940"/>
          <a:ext cx="2419792" cy="1262788"/>
        </a:xfrm>
        <a:prstGeom prst="rect">
          <a:avLst/>
        </a:prstGeom>
      </xdr:spPr>
    </xdr:pic>
    <xdr:clientData/>
  </xdr:twoCellAnchor>
  <xdr:twoCellAnchor editAs="oneCell">
    <xdr:from>
      <xdr:col>13</xdr:col>
      <xdr:colOff>71044</xdr:colOff>
      <xdr:row>20</xdr:row>
      <xdr:rowOff>0</xdr:rowOff>
    </xdr:from>
    <xdr:to>
      <xdr:col>17</xdr:col>
      <xdr:colOff>418700</xdr:colOff>
      <xdr:row>27</xdr:row>
      <xdr:rowOff>104576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161704" y="3802380"/>
          <a:ext cx="2786056" cy="1384736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16</xdr:row>
      <xdr:rowOff>87086</xdr:rowOff>
    </xdr:from>
    <xdr:to>
      <xdr:col>4</xdr:col>
      <xdr:colOff>348373</xdr:colOff>
      <xdr:row>18</xdr:row>
      <xdr:rowOff>140901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00300" y="3157946"/>
          <a:ext cx="1468513" cy="419575"/>
        </a:xfrm>
        <a:prstGeom prst="rect">
          <a:avLst/>
        </a:prstGeom>
      </xdr:spPr>
    </xdr:pic>
    <xdr:clientData/>
  </xdr:twoCellAnchor>
  <xdr:twoCellAnchor editAs="oneCell">
    <xdr:from>
      <xdr:col>2</xdr:col>
      <xdr:colOff>306534</xdr:colOff>
      <xdr:row>30</xdr:row>
      <xdr:rowOff>22860</xdr:rowOff>
    </xdr:from>
    <xdr:to>
      <xdr:col>8</xdr:col>
      <xdr:colOff>469832</xdr:colOff>
      <xdr:row>42</xdr:row>
      <xdr:rowOff>135324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52454" y="5654040"/>
          <a:ext cx="4560038" cy="2307024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38</xdr:row>
      <xdr:rowOff>35640</xdr:rowOff>
    </xdr:from>
    <xdr:to>
      <xdr:col>18</xdr:col>
      <xdr:colOff>242973</xdr:colOff>
      <xdr:row>49</xdr:row>
      <xdr:rowOff>142552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90360" y="7129860"/>
          <a:ext cx="5691273" cy="211859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7620</xdr:rowOff>
        </xdr:from>
        <xdr:to>
          <xdr:col>3</xdr:col>
          <xdr:colOff>1036320</xdr:colOff>
          <xdr:row>4</xdr:row>
          <xdr:rowOff>83820</xdr:rowOff>
        </xdr:to>
        <xdr:sp macro="" textlink="">
          <xdr:nvSpPr>
            <xdr:cNvPr id="59393" name="List Box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10</xdr:row>
      <xdr:rowOff>15240</xdr:rowOff>
    </xdr:from>
    <xdr:to>
      <xdr:col>1</xdr:col>
      <xdr:colOff>68447</xdr:colOff>
      <xdr:row>11</xdr:row>
      <xdr:rowOff>106628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44040"/>
          <a:ext cx="1066667" cy="419048"/>
        </a:xfrm>
        <a:prstGeom prst="rect">
          <a:avLst/>
        </a:prstGeom>
      </xdr:spPr>
    </xdr:pic>
    <xdr:clientData/>
  </xdr:twoCellAnchor>
  <xdr:twoCellAnchor editAs="oneCell">
    <xdr:from>
      <xdr:col>5</xdr:col>
      <xdr:colOff>69440</xdr:colOff>
      <xdr:row>0</xdr:row>
      <xdr:rowOff>144780</xdr:rowOff>
    </xdr:from>
    <xdr:to>
      <xdr:col>12</xdr:col>
      <xdr:colOff>24107</xdr:colOff>
      <xdr:row>19</xdr:row>
      <xdr:rowOff>123224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65240" y="144780"/>
          <a:ext cx="3939927" cy="3597944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14</xdr:row>
      <xdr:rowOff>142722</xdr:rowOff>
    </xdr:from>
    <xdr:to>
      <xdr:col>0</xdr:col>
      <xdr:colOff>950113</xdr:colOff>
      <xdr:row>17</xdr:row>
      <xdr:rowOff>114300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440" y="2847822"/>
          <a:ext cx="858673" cy="520218"/>
        </a:xfrm>
        <a:prstGeom prst="rect">
          <a:avLst/>
        </a:prstGeom>
      </xdr:spPr>
    </xdr:pic>
    <xdr:clientData/>
  </xdr:twoCellAnchor>
  <xdr:twoCellAnchor editAs="oneCell">
    <xdr:from>
      <xdr:col>8</xdr:col>
      <xdr:colOff>222060</xdr:colOff>
      <xdr:row>22</xdr:row>
      <xdr:rowOff>5034</xdr:rowOff>
    </xdr:from>
    <xdr:to>
      <xdr:col>12</xdr:col>
      <xdr:colOff>466217</xdr:colOff>
      <xdr:row>28</xdr:row>
      <xdr:rowOff>76200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64720" y="4173174"/>
          <a:ext cx="2682557" cy="1168446"/>
        </a:xfrm>
        <a:prstGeom prst="rect">
          <a:avLst/>
        </a:prstGeom>
      </xdr:spPr>
    </xdr:pic>
    <xdr:clientData/>
  </xdr:twoCellAnchor>
  <xdr:twoCellAnchor editAs="oneCell">
    <xdr:from>
      <xdr:col>2</xdr:col>
      <xdr:colOff>678179</xdr:colOff>
      <xdr:row>21</xdr:row>
      <xdr:rowOff>84766</xdr:rowOff>
    </xdr:from>
    <xdr:to>
      <xdr:col>8</xdr:col>
      <xdr:colOff>152104</xdr:colOff>
      <xdr:row>29</xdr:row>
      <xdr:rowOff>83820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4099" y="4070026"/>
          <a:ext cx="3870665" cy="1462094"/>
        </a:xfrm>
        <a:prstGeom prst="rect">
          <a:avLst/>
        </a:prstGeom>
      </xdr:spPr>
    </xdr:pic>
    <xdr:clientData/>
  </xdr:twoCellAnchor>
  <xdr:twoCellAnchor editAs="oneCell">
    <xdr:from>
      <xdr:col>9</xdr:col>
      <xdr:colOff>75191</xdr:colOff>
      <xdr:row>29</xdr:row>
      <xdr:rowOff>152401</xdr:rowOff>
    </xdr:from>
    <xdr:to>
      <xdr:col>11</xdr:col>
      <xdr:colOff>464539</xdr:colOff>
      <xdr:row>37</xdr:row>
      <xdr:rowOff>45721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27451" y="5600701"/>
          <a:ext cx="1608548" cy="1356360"/>
        </a:xfrm>
        <a:prstGeom prst="rect">
          <a:avLst/>
        </a:prstGeom>
      </xdr:spPr>
    </xdr:pic>
    <xdr:clientData/>
  </xdr:twoCellAnchor>
  <xdr:twoCellAnchor editAs="oneCell">
    <xdr:from>
      <xdr:col>11</xdr:col>
      <xdr:colOff>548640</xdr:colOff>
      <xdr:row>29</xdr:row>
      <xdr:rowOff>167640</xdr:rowOff>
    </xdr:from>
    <xdr:to>
      <xdr:col>15</xdr:col>
      <xdr:colOff>530032</xdr:colOff>
      <xdr:row>36</xdr:row>
      <xdr:rowOff>150268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420100" y="5615940"/>
          <a:ext cx="2419792" cy="1262788"/>
        </a:xfrm>
        <a:prstGeom prst="rect">
          <a:avLst/>
        </a:prstGeom>
      </xdr:spPr>
    </xdr:pic>
    <xdr:clientData/>
  </xdr:twoCellAnchor>
  <xdr:twoCellAnchor editAs="oneCell">
    <xdr:from>
      <xdr:col>13</xdr:col>
      <xdr:colOff>71044</xdr:colOff>
      <xdr:row>20</xdr:row>
      <xdr:rowOff>0</xdr:rowOff>
    </xdr:from>
    <xdr:to>
      <xdr:col>17</xdr:col>
      <xdr:colOff>418700</xdr:colOff>
      <xdr:row>27</xdr:row>
      <xdr:rowOff>104576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161704" y="3802380"/>
          <a:ext cx="2786056" cy="1384736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16</xdr:row>
      <xdr:rowOff>87086</xdr:rowOff>
    </xdr:from>
    <xdr:to>
      <xdr:col>4</xdr:col>
      <xdr:colOff>348373</xdr:colOff>
      <xdr:row>18</xdr:row>
      <xdr:rowOff>140901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00300" y="3157946"/>
          <a:ext cx="1468513" cy="419575"/>
        </a:xfrm>
        <a:prstGeom prst="rect">
          <a:avLst/>
        </a:prstGeom>
      </xdr:spPr>
    </xdr:pic>
    <xdr:clientData/>
  </xdr:twoCellAnchor>
  <xdr:twoCellAnchor editAs="oneCell">
    <xdr:from>
      <xdr:col>2</xdr:col>
      <xdr:colOff>306534</xdr:colOff>
      <xdr:row>30</xdr:row>
      <xdr:rowOff>22860</xdr:rowOff>
    </xdr:from>
    <xdr:to>
      <xdr:col>8</xdr:col>
      <xdr:colOff>469832</xdr:colOff>
      <xdr:row>42</xdr:row>
      <xdr:rowOff>135324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52454" y="5654040"/>
          <a:ext cx="4560038" cy="2307024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38</xdr:row>
      <xdr:rowOff>35640</xdr:rowOff>
    </xdr:from>
    <xdr:to>
      <xdr:col>18</xdr:col>
      <xdr:colOff>242973</xdr:colOff>
      <xdr:row>49</xdr:row>
      <xdr:rowOff>142552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90360" y="7129860"/>
          <a:ext cx="5691273" cy="211859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7620</xdr:rowOff>
        </xdr:from>
        <xdr:to>
          <xdr:col>3</xdr:col>
          <xdr:colOff>1036320</xdr:colOff>
          <xdr:row>4</xdr:row>
          <xdr:rowOff>83820</xdr:rowOff>
        </xdr:to>
        <xdr:sp macro="" textlink="">
          <xdr:nvSpPr>
            <xdr:cNvPr id="58369" name="List Box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10</xdr:row>
      <xdr:rowOff>15240</xdr:rowOff>
    </xdr:from>
    <xdr:to>
      <xdr:col>1</xdr:col>
      <xdr:colOff>68447</xdr:colOff>
      <xdr:row>11</xdr:row>
      <xdr:rowOff>106628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44040"/>
          <a:ext cx="1066667" cy="419048"/>
        </a:xfrm>
        <a:prstGeom prst="rect">
          <a:avLst/>
        </a:prstGeom>
      </xdr:spPr>
    </xdr:pic>
    <xdr:clientData/>
  </xdr:twoCellAnchor>
  <xdr:twoCellAnchor editAs="oneCell">
    <xdr:from>
      <xdr:col>5</xdr:col>
      <xdr:colOff>69440</xdr:colOff>
      <xdr:row>0</xdr:row>
      <xdr:rowOff>144780</xdr:rowOff>
    </xdr:from>
    <xdr:to>
      <xdr:col>12</xdr:col>
      <xdr:colOff>24107</xdr:colOff>
      <xdr:row>19</xdr:row>
      <xdr:rowOff>123224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65240" y="144780"/>
          <a:ext cx="3939927" cy="3597944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14</xdr:row>
      <xdr:rowOff>142722</xdr:rowOff>
    </xdr:from>
    <xdr:to>
      <xdr:col>0</xdr:col>
      <xdr:colOff>950113</xdr:colOff>
      <xdr:row>17</xdr:row>
      <xdr:rowOff>114300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440" y="2847822"/>
          <a:ext cx="858673" cy="520218"/>
        </a:xfrm>
        <a:prstGeom prst="rect">
          <a:avLst/>
        </a:prstGeom>
      </xdr:spPr>
    </xdr:pic>
    <xdr:clientData/>
  </xdr:twoCellAnchor>
  <xdr:twoCellAnchor editAs="oneCell">
    <xdr:from>
      <xdr:col>8</xdr:col>
      <xdr:colOff>222060</xdr:colOff>
      <xdr:row>22</xdr:row>
      <xdr:rowOff>5034</xdr:rowOff>
    </xdr:from>
    <xdr:to>
      <xdr:col>12</xdr:col>
      <xdr:colOff>466217</xdr:colOff>
      <xdr:row>28</xdr:row>
      <xdr:rowOff>76200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64720" y="4173174"/>
          <a:ext cx="2682557" cy="1168446"/>
        </a:xfrm>
        <a:prstGeom prst="rect">
          <a:avLst/>
        </a:prstGeom>
      </xdr:spPr>
    </xdr:pic>
    <xdr:clientData/>
  </xdr:twoCellAnchor>
  <xdr:twoCellAnchor editAs="oneCell">
    <xdr:from>
      <xdr:col>2</xdr:col>
      <xdr:colOff>678179</xdr:colOff>
      <xdr:row>21</xdr:row>
      <xdr:rowOff>84766</xdr:rowOff>
    </xdr:from>
    <xdr:to>
      <xdr:col>8</xdr:col>
      <xdr:colOff>152104</xdr:colOff>
      <xdr:row>29</xdr:row>
      <xdr:rowOff>83820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4099" y="4070026"/>
          <a:ext cx="3870665" cy="1462094"/>
        </a:xfrm>
        <a:prstGeom prst="rect">
          <a:avLst/>
        </a:prstGeom>
      </xdr:spPr>
    </xdr:pic>
    <xdr:clientData/>
  </xdr:twoCellAnchor>
  <xdr:twoCellAnchor editAs="oneCell">
    <xdr:from>
      <xdr:col>9</xdr:col>
      <xdr:colOff>75191</xdr:colOff>
      <xdr:row>29</xdr:row>
      <xdr:rowOff>152401</xdr:rowOff>
    </xdr:from>
    <xdr:to>
      <xdr:col>11</xdr:col>
      <xdr:colOff>464539</xdr:colOff>
      <xdr:row>37</xdr:row>
      <xdr:rowOff>45721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27451" y="5600701"/>
          <a:ext cx="1608548" cy="1356360"/>
        </a:xfrm>
        <a:prstGeom prst="rect">
          <a:avLst/>
        </a:prstGeom>
      </xdr:spPr>
    </xdr:pic>
    <xdr:clientData/>
  </xdr:twoCellAnchor>
  <xdr:twoCellAnchor editAs="oneCell">
    <xdr:from>
      <xdr:col>11</xdr:col>
      <xdr:colOff>548640</xdr:colOff>
      <xdr:row>29</xdr:row>
      <xdr:rowOff>167640</xdr:rowOff>
    </xdr:from>
    <xdr:to>
      <xdr:col>15</xdr:col>
      <xdr:colOff>530032</xdr:colOff>
      <xdr:row>36</xdr:row>
      <xdr:rowOff>150268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420100" y="5615940"/>
          <a:ext cx="2419792" cy="1262788"/>
        </a:xfrm>
        <a:prstGeom prst="rect">
          <a:avLst/>
        </a:prstGeom>
      </xdr:spPr>
    </xdr:pic>
    <xdr:clientData/>
  </xdr:twoCellAnchor>
  <xdr:twoCellAnchor editAs="oneCell">
    <xdr:from>
      <xdr:col>13</xdr:col>
      <xdr:colOff>71044</xdr:colOff>
      <xdr:row>20</xdr:row>
      <xdr:rowOff>0</xdr:rowOff>
    </xdr:from>
    <xdr:to>
      <xdr:col>17</xdr:col>
      <xdr:colOff>418700</xdr:colOff>
      <xdr:row>27</xdr:row>
      <xdr:rowOff>104576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161704" y="3802380"/>
          <a:ext cx="2786056" cy="1384736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16</xdr:row>
      <xdr:rowOff>87086</xdr:rowOff>
    </xdr:from>
    <xdr:to>
      <xdr:col>4</xdr:col>
      <xdr:colOff>348373</xdr:colOff>
      <xdr:row>18</xdr:row>
      <xdr:rowOff>140901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00300" y="3157946"/>
          <a:ext cx="1468513" cy="419575"/>
        </a:xfrm>
        <a:prstGeom prst="rect">
          <a:avLst/>
        </a:prstGeom>
      </xdr:spPr>
    </xdr:pic>
    <xdr:clientData/>
  </xdr:twoCellAnchor>
  <xdr:twoCellAnchor editAs="oneCell">
    <xdr:from>
      <xdr:col>2</xdr:col>
      <xdr:colOff>306534</xdr:colOff>
      <xdr:row>30</xdr:row>
      <xdr:rowOff>22860</xdr:rowOff>
    </xdr:from>
    <xdr:to>
      <xdr:col>8</xdr:col>
      <xdr:colOff>469832</xdr:colOff>
      <xdr:row>42</xdr:row>
      <xdr:rowOff>135324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52454" y="5654040"/>
          <a:ext cx="4560038" cy="2307024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38</xdr:row>
      <xdr:rowOff>35640</xdr:rowOff>
    </xdr:from>
    <xdr:to>
      <xdr:col>18</xdr:col>
      <xdr:colOff>242973</xdr:colOff>
      <xdr:row>49</xdr:row>
      <xdr:rowOff>142552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90360" y="7129860"/>
          <a:ext cx="5691273" cy="2118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B5" sqref="B5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0.88671875" bestFit="1" customWidth="1"/>
    <col min="4" max="4" width="14.88671875" bestFit="1" customWidth="1"/>
    <col min="5" max="5" width="14.21875" bestFit="1" customWidth="1"/>
    <col min="7" max="7" width="4.77734375" customWidth="1"/>
    <col min="10" max="10" width="12" bestFit="1" customWidth="1"/>
  </cols>
  <sheetData>
    <row r="1" spans="1:10" x14ac:dyDescent="0.3">
      <c r="A1" s="17" t="s">
        <v>0</v>
      </c>
      <c r="B1" s="19">
        <v>251</v>
      </c>
      <c r="D1" t="s">
        <v>16</v>
      </c>
      <c r="E1" s="15">
        <v>3</v>
      </c>
      <c r="F1" s="15" t="s">
        <v>18</v>
      </c>
    </row>
    <row r="2" spans="1:10" x14ac:dyDescent="0.3">
      <c r="A2" s="18" t="s">
        <v>1</v>
      </c>
      <c r="B2" s="19">
        <v>50</v>
      </c>
      <c r="D2" t="str">
        <f>IF(E1=1,"left",IF(E1=2,"right","two"))</f>
        <v>two</v>
      </c>
      <c r="E2" s="15"/>
      <c r="F2" s="15" t="s">
        <v>7</v>
      </c>
    </row>
    <row r="3" spans="1:10" x14ac:dyDescent="0.3">
      <c r="A3" s="18" t="s">
        <v>19</v>
      </c>
      <c r="B3" s="19">
        <v>0</v>
      </c>
      <c r="E3" s="15"/>
      <c r="F3" s="15" t="s">
        <v>17</v>
      </c>
    </row>
    <row r="4" spans="1:10" x14ac:dyDescent="0.3">
      <c r="A4" s="18" t="s">
        <v>20</v>
      </c>
      <c r="B4" s="19">
        <v>0.05</v>
      </c>
    </row>
    <row r="5" spans="1:10" x14ac:dyDescent="0.3">
      <c r="A5" s="17" t="str">
        <f>IF($D$2="right","Ho µ&lt;=",IF($D$2="two","Ho µ=","Ho µ&gt;="))</f>
        <v>Ho µ=</v>
      </c>
      <c r="B5" s="19">
        <v>30</v>
      </c>
      <c r="C5" s="9" t="s">
        <v>11</v>
      </c>
    </row>
    <row r="6" spans="1:10" x14ac:dyDescent="0.3">
      <c r="A6" s="17" t="str">
        <f>IF($D$2="right","Ha µ &gt;",IF($D$2="two","Ha µ ≠","Ha µ &lt;"))</f>
        <v>Ha µ ≠</v>
      </c>
      <c r="B6" s="19">
        <f>B5</f>
        <v>30</v>
      </c>
      <c r="C6" s="4" t="s">
        <v>12</v>
      </c>
    </row>
    <row r="7" spans="1:10" x14ac:dyDescent="0.3">
      <c r="B7" s="16" t="str">
        <f>IF($D$2="two","-z at α/2","")</f>
        <v>-z at α/2</v>
      </c>
      <c r="C7" s="14" t="str">
        <f>IF($D$2="two","z at α/2","")</f>
        <v>z at α/2</v>
      </c>
    </row>
    <row r="8" spans="1:10" x14ac:dyDescent="0.3">
      <c r="A8" s="9" t="s">
        <v>2</v>
      </c>
      <c r="B8" s="12">
        <f>IF($D$2="two",NORMSINV($B$4/2),IF($D$2="right",-NORMSINV($B$4),NORMSINV($B$4)))</f>
        <v>-1.9599639845400538</v>
      </c>
      <c r="C8" s="11">
        <f>IF($D$2="two",-NORMSINV($B$4/2),IF($D$2="right","Right tail","Left tail"))</f>
        <v>1.9599639845400538</v>
      </c>
      <c r="D8" t="str">
        <f>IF(D2="two","Two tails","")</f>
        <v>Two tails</v>
      </c>
      <c r="I8" s="1"/>
      <c r="J8" s="1"/>
    </row>
    <row r="9" spans="1:10" x14ac:dyDescent="0.3">
      <c r="B9" s="3"/>
      <c r="I9" s="1"/>
      <c r="J9" s="1"/>
    </row>
    <row r="10" spans="1:10" x14ac:dyDescent="0.3">
      <c r="C10" s="13" t="s">
        <v>13</v>
      </c>
      <c r="D10" s="14" t="str">
        <f>IF($D$2="two","Lower Xbar α/2","Xbar Critical at α")</f>
        <v>Lower Xbar α/2</v>
      </c>
      <c r="E10" s="14" t="str">
        <f>IF($D$2="two","Upper Xbar α/2","")</f>
        <v>Upper Xbar α/2</v>
      </c>
      <c r="I10" s="1"/>
      <c r="J10" s="1"/>
    </row>
    <row r="11" spans="1:10" x14ac:dyDescent="0.3">
      <c r="B11" s="10" t="s">
        <v>6</v>
      </c>
      <c r="C11" s="11">
        <f>(B3-B5)*B1^(1/2)/B2</f>
        <v>-9.5057877106529158</v>
      </c>
      <c r="D11" s="11">
        <f>IF(D2="two",$B$5+B8*$B$2/$B$1^(1/2),$B$5+B8*$B$2/$B$1^(1/2))</f>
        <v>23.814408513425242</v>
      </c>
      <c r="E11" s="11">
        <f>IF(D2="two",$B$5+C8*$B$2/$B$1^(1/2),"")</f>
        <v>36.185591486574758</v>
      </c>
    </row>
    <row r="12" spans="1:10" x14ac:dyDescent="0.3">
      <c r="B12" s="2"/>
    </row>
    <row r="13" spans="1:10" x14ac:dyDescent="0.3">
      <c r="B13" t="s">
        <v>14</v>
      </c>
    </row>
    <row r="14" spans="1:10" x14ac:dyDescent="0.3">
      <c r="A14" t="s">
        <v>3</v>
      </c>
      <c r="B14" s="1">
        <f>IF(D2="right",1-NORMSDIST(C11),IF(D2="left",NORMSDIST(C11),IF(C11&gt;0,2*NORMSDIST(-C11),2*NORMSDIST(C11))))</f>
        <v>1.9853963853681056E-21</v>
      </c>
    </row>
    <row r="16" spans="1:10" x14ac:dyDescent="0.3">
      <c r="A16" s="5" t="s">
        <v>15</v>
      </c>
      <c r="B16" s="6"/>
    </row>
    <row r="17" spans="1:2" x14ac:dyDescent="0.3">
      <c r="A17" s="8" t="s">
        <v>8</v>
      </c>
      <c r="B17" s="7" t="str">
        <f>IF(AND(D2="right",B14&gt;B4),"Do not Reject Ho",IF(AND(D2="left",B4&lt;B14),"Do not Reject Ho",IF(AND(D2="two",B14&gt;B4),"Do not Reject Ho","Reject Ho")))</f>
        <v>Reject Ho</v>
      </c>
    </row>
    <row r="18" spans="1:2" x14ac:dyDescent="0.3">
      <c r="A18" s="5" t="s">
        <v>9</v>
      </c>
      <c r="B18" s="6"/>
    </row>
    <row r="19" spans="1:2" x14ac:dyDescent="0.3">
      <c r="A19" s="8" t="s">
        <v>8</v>
      </c>
      <c r="B19" s="7" t="str">
        <f>IF(AND($D$2="right",C11&gt;B8),"Reject Ho",IF(AND($D$2="left",C11&lt;B8),"Reject Ho",IF(AND($D$2="two",OR(C11&lt;B8,C11&gt;C8)),"Reject Ho","Do not Reject Ho")))</f>
        <v>Reject Ho</v>
      </c>
    </row>
    <row r="20" spans="1:2" x14ac:dyDescent="0.3">
      <c r="A20" s="5" t="s">
        <v>10</v>
      </c>
      <c r="B20" s="6"/>
    </row>
    <row r="21" spans="1:2" x14ac:dyDescent="0.3">
      <c r="A21" s="8" t="s">
        <v>8</v>
      </c>
      <c r="B21" s="7" t="str">
        <f>IF(AND($D$2="right",B3&gt;D11),"Reject Ho",IF(AND($D$2="left",B3&lt;D11),"Reject Ho",IF(AND($D$2="two",OR(B3&lt;D11,B3&gt;E11)),"Reject Ho","Do not Reject Ho")))</f>
        <v>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List Box 1">
              <controlPr defaultSize="0" autoLine="0" autoPict="0">
                <anchor moveWithCells="1">
                  <from>
                    <xdr:col>3</xdr:col>
                    <xdr:colOff>7620</xdr:colOff>
                    <xdr:row>1</xdr:row>
                    <xdr:rowOff>7620</xdr:rowOff>
                  </from>
                  <to>
                    <xdr:col>4</xdr:col>
                    <xdr:colOff>22860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3"/>
  <sheetViews>
    <sheetView workbookViewId="0">
      <selection activeCell="A25" sqref="A25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1" bestFit="1" customWidth="1"/>
    <col min="4" max="4" width="14.88671875" bestFit="1" customWidth="1"/>
    <col min="5" max="5" width="14.21875" bestFit="1" customWidth="1"/>
    <col min="7" max="7" width="4.77734375" customWidth="1"/>
    <col min="10" max="10" width="12" bestFit="1" customWidth="1"/>
  </cols>
  <sheetData>
    <row r="1" spans="1:10" x14ac:dyDescent="0.3">
      <c r="A1" s="17" t="s">
        <v>0</v>
      </c>
      <c r="B1" s="19">
        <v>67</v>
      </c>
      <c r="D1" t="s">
        <v>16</v>
      </c>
      <c r="E1" s="15">
        <v>2</v>
      </c>
      <c r="F1" s="15" t="s">
        <v>18</v>
      </c>
    </row>
    <row r="2" spans="1:10" x14ac:dyDescent="0.3">
      <c r="A2" s="18" t="s">
        <v>1</v>
      </c>
      <c r="B2" s="19">
        <v>60</v>
      </c>
      <c r="D2" t="str">
        <f>IF(E1=1,"left",IF(E1=2,"right","two"))</f>
        <v>right</v>
      </c>
      <c r="E2" s="15"/>
      <c r="F2" s="15" t="s">
        <v>7</v>
      </c>
    </row>
    <row r="3" spans="1:10" x14ac:dyDescent="0.3">
      <c r="A3" s="18" t="s">
        <v>19</v>
      </c>
      <c r="B3" s="19">
        <v>0</v>
      </c>
      <c r="E3" s="15"/>
      <c r="F3" s="15" t="s">
        <v>17</v>
      </c>
    </row>
    <row r="4" spans="1:10" x14ac:dyDescent="0.3">
      <c r="A4" s="18" t="s">
        <v>20</v>
      </c>
      <c r="B4" s="19">
        <v>0.1</v>
      </c>
    </row>
    <row r="5" spans="1:10" x14ac:dyDescent="0.3">
      <c r="A5" s="17" t="str">
        <f>IF($D$2="right","Ho µ&lt;=",IF($D$2="two","Ho µ=","Ho µ&gt;="))</f>
        <v>Ho µ&lt;=</v>
      </c>
      <c r="B5" s="19">
        <v>20</v>
      </c>
      <c r="C5" s="9" t="s">
        <v>11</v>
      </c>
    </row>
    <row r="6" spans="1:10" x14ac:dyDescent="0.3">
      <c r="A6" s="17" t="str">
        <f>IF($D$2="right","Ha µ &gt;",IF($D$2="two","Ha µ ≠","Ha µ &lt;"))</f>
        <v>Ha µ &gt;</v>
      </c>
      <c r="B6" s="19">
        <f>B5</f>
        <v>20</v>
      </c>
      <c r="C6" s="4" t="s">
        <v>12</v>
      </c>
    </row>
    <row r="7" spans="1:10" x14ac:dyDescent="0.3">
      <c r="B7" s="16" t="str">
        <f>IF($D$2="two","-z at α/2","")</f>
        <v/>
      </c>
      <c r="C7" s="14" t="str">
        <f>IF($D$2="two","z at α/2","")</f>
        <v/>
      </c>
    </row>
    <row r="8" spans="1:10" x14ac:dyDescent="0.3">
      <c r="A8" s="9" t="s">
        <v>2</v>
      </c>
      <c r="B8" s="12">
        <f>IF($D$2="two",NORMSINV($B$4/2),IF($D$2="right",-NORMSINV($B$4),NORMSINV($B$4)))</f>
        <v>1.2815515655446006</v>
      </c>
      <c r="C8" s="11" t="str">
        <f>IF($D$2="two",-NORMSINV($B$4/2),IF($D$2="right","Right tail","Left tail"))</f>
        <v>Right tail</v>
      </c>
      <c r="D8" t="str">
        <f>IF(D2="two","Two tails","")</f>
        <v/>
      </c>
      <c r="I8" s="1"/>
      <c r="J8" s="1"/>
    </row>
    <row r="9" spans="1:10" x14ac:dyDescent="0.3">
      <c r="B9" s="3"/>
      <c r="I9" s="1"/>
      <c r="J9" s="1"/>
    </row>
    <row r="10" spans="1:10" x14ac:dyDescent="0.3">
      <c r="C10" s="13" t="s">
        <v>13</v>
      </c>
      <c r="D10" s="14" t="str">
        <f>IF($D$2="two","Lower Xbar α/2","Xbar Critical at α")</f>
        <v>Xbar Critical at α</v>
      </c>
      <c r="E10" s="14" t="str">
        <f>IF($D$2="two","Upper Xbar α/2","")</f>
        <v/>
      </c>
      <c r="I10" s="1"/>
      <c r="J10" s="1"/>
    </row>
    <row r="11" spans="1:10" x14ac:dyDescent="0.3">
      <c r="B11" s="10" t="s">
        <v>6</v>
      </c>
      <c r="C11" s="11">
        <f>NORMSINV(1-B14)</f>
        <v>0.22214629485063372</v>
      </c>
      <c r="D11" s="11">
        <f>IF(D2="two",$B$5+B8*$B$2/$B$1^(1/2),$B$5+B8*$B$2/$B$1^(1/2))</f>
        <v>29.393986560592218</v>
      </c>
      <c r="E11" s="11" t="str">
        <f>IF(D2="two",$B$5+C8*$B$2/$B$1^(1/2),"")</f>
        <v/>
      </c>
    </row>
    <row r="12" spans="1:10" x14ac:dyDescent="0.3">
      <c r="B12" s="2"/>
    </row>
    <row r="13" spans="1:10" x14ac:dyDescent="0.3">
      <c r="B13" t="s">
        <v>14</v>
      </c>
    </row>
    <row r="14" spans="1:10" x14ac:dyDescent="0.3">
      <c r="A14" t="s">
        <v>3</v>
      </c>
      <c r="B14" s="1">
        <v>0.41210000000000002</v>
      </c>
    </row>
    <row r="15" spans="1:10" x14ac:dyDescent="0.3">
      <c r="B15">
        <f>NORMSDIST(-0.2221)</f>
        <v>0.4121180189297467</v>
      </c>
    </row>
    <row r="16" spans="1:10" x14ac:dyDescent="0.3">
      <c r="A16" s="5" t="s">
        <v>15</v>
      </c>
      <c r="B16" s="6"/>
    </row>
    <row r="17" spans="1:2" x14ac:dyDescent="0.3">
      <c r="A17" s="8" t="s">
        <v>8</v>
      </c>
      <c r="B17" s="7" t="str">
        <f>IF(AND(D2="right",B14&gt;B4),"Do not Reject Ho",IF(AND(D2="left",B4&lt;B14),"Do not Reject Ho",IF(AND(D2="two",B14&gt;B4),"Do not Reject Ho","Reject Ho")))</f>
        <v>Do not Reject Ho</v>
      </c>
    </row>
    <row r="18" spans="1:2" x14ac:dyDescent="0.3">
      <c r="A18" s="5" t="s">
        <v>9</v>
      </c>
      <c r="B18" s="6"/>
    </row>
    <row r="19" spans="1:2" x14ac:dyDescent="0.3">
      <c r="A19" s="8" t="s">
        <v>8</v>
      </c>
      <c r="B19" s="7" t="str">
        <f>IF(AND($D$2="right",C11&gt;B8),"Reject Ho",IF(AND($D$2="left",C11&lt;B8),"Reject Ho",IF(AND($D$2="two",OR(C11&lt;B8,C11&gt;C8)),"Reject Ho","Do not Reject Ho")))</f>
        <v>Do not Reject Ho</v>
      </c>
    </row>
    <row r="20" spans="1:2" x14ac:dyDescent="0.3">
      <c r="A20" s="5" t="s">
        <v>10</v>
      </c>
      <c r="B20" s="6"/>
    </row>
    <row r="21" spans="1:2" x14ac:dyDescent="0.3">
      <c r="A21" s="8" t="s">
        <v>8</v>
      </c>
      <c r="B21" s="7" t="str">
        <f>IF(AND($D$2="right",B3&gt;D11),"Reject Ho",IF(AND($D$2="left",B3&lt;D11),"Reject Ho",IF(AND($D$2="two",OR(B3&lt;D11,B3&gt;E11)),"Reject Ho","Do not Reject Ho")))</f>
        <v>Do not Reject Ho</v>
      </c>
    </row>
    <row r="23" spans="1:2" x14ac:dyDescent="0.3">
      <c r="A23" s="41" t="s">
        <v>35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89" r:id="rId4" name="List Box 1">
              <controlPr defaultSize="0" autoLine="0" autoPict="0">
                <anchor moveWithCells="1">
                  <from>
                    <xdr:col>3</xdr:col>
                    <xdr:colOff>7620</xdr:colOff>
                    <xdr:row>1</xdr:row>
                    <xdr:rowOff>7620</xdr:rowOff>
                  </from>
                  <to>
                    <xdr:col>4</xdr:col>
                    <xdr:colOff>22860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1"/>
  <sheetViews>
    <sheetView workbookViewId="0">
      <selection activeCell="B6" sqref="B6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0.88671875" bestFit="1" customWidth="1"/>
    <col min="4" max="4" width="14.88671875" bestFit="1" customWidth="1"/>
    <col min="5" max="5" width="14.21875" bestFit="1" customWidth="1"/>
    <col min="7" max="7" width="4.77734375" customWidth="1"/>
  </cols>
  <sheetData>
    <row r="1" spans="1:14" x14ac:dyDescent="0.3">
      <c r="A1" s="17" t="s">
        <v>0</v>
      </c>
      <c r="B1" s="19">
        <v>251</v>
      </c>
      <c r="D1" t="s">
        <v>16</v>
      </c>
      <c r="E1" s="15">
        <v>2</v>
      </c>
      <c r="F1" s="15" t="s">
        <v>18</v>
      </c>
    </row>
    <row r="2" spans="1:14" x14ac:dyDescent="0.3">
      <c r="A2" s="18" t="s">
        <v>4</v>
      </c>
      <c r="B2" s="20">
        <v>8.8000000000000007</v>
      </c>
      <c r="D2" t="str">
        <f>IF(E1=1,"left",IF(E1=2,"right","two"))</f>
        <v>right</v>
      </c>
      <c r="E2" s="37"/>
      <c r="F2" s="15" t="s">
        <v>7</v>
      </c>
    </row>
    <row r="3" spans="1:14" x14ac:dyDescent="0.3">
      <c r="A3" s="18" t="s">
        <v>19</v>
      </c>
      <c r="B3" s="20">
        <v>24.64</v>
      </c>
      <c r="E3" s="31">
        <f>SUM(E5:E9)^2</f>
        <v>85264</v>
      </c>
      <c r="F3" s="15" t="s">
        <v>17</v>
      </c>
      <c r="N3">
        <f>E3/5</f>
        <v>17052.8</v>
      </c>
    </row>
    <row r="4" spans="1:14" x14ac:dyDescent="0.3">
      <c r="A4" s="18" t="s">
        <v>20</v>
      </c>
      <c r="B4" s="19">
        <v>0.01</v>
      </c>
      <c r="E4">
        <f>SUM(D5:D9)</f>
        <v>17183.280000000002</v>
      </c>
      <c r="N4">
        <f>E4-N3</f>
        <v>130.4800000000032</v>
      </c>
    </row>
    <row r="5" spans="1:14" x14ac:dyDescent="0.3">
      <c r="A5" s="17" t="str">
        <f>IF($D$2="right","Ho µ&lt;=",IF($D$2="two","Ho µ=","Ho µ&gt;="))</f>
        <v>Ho µ&lt;=</v>
      </c>
      <c r="B5" s="19">
        <v>30</v>
      </c>
      <c r="C5" s="9" t="s">
        <v>11</v>
      </c>
      <c r="D5">
        <f>E5^2</f>
        <v>3612.01</v>
      </c>
      <c r="E5">
        <v>60.1</v>
      </c>
      <c r="N5">
        <f>N4/4</f>
        <v>32.6200000000008</v>
      </c>
    </row>
    <row r="6" spans="1:14" x14ac:dyDescent="0.3">
      <c r="A6" s="17" t="str">
        <f>IF($D$2="right","Ha µ &gt;",IF($D$2="two","Ha µ ≠","Ha µ &lt;"))</f>
        <v>Ha µ &gt;</v>
      </c>
      <c r="B6" s="19">
        <f>B5</f>
        <v>30</v>
      </c>
      <c r="C6" s="4" t="s">
        <v>12</v>
      </c>
      <c r="D6">
        <f t="shared" ref="D6:D9" si="0">E6^2</f>
        <v>2948.49</v>
      </c>
      <c r="E6">
        <v>54.3</v>
      </c>
    </row>
    <row r="7" spans="1:14" x14ac:dyDescent="0.3">
      <c r="B7" s="16" t="str">
        <f>IF($D$2="two","-t at α/2","")</f>
        <v/>
      </c>
      <c r="C7" s="14" t="str">
        <f>IF($D$2="two","t at α/2","")</f>
        <v/>
      </c>
      <c r="D7">
        <f t="shared" si="0"/>
        <v>3260.4100000000003</v>
      </c>
      <c r="E7">
        <v>57.1</v>
      </c>
    </row>
    <row r="8" spans="1:14" x14ac:dyDescent="0.3">
      <c r="A8" s="9" t="s">
        <v>5</v>
      </c>
      <c r="B8" s="12">
        <f>IF($D$2="two",_xlfn.T.INV($B$4/2,B1-1),IF($D$2="right",-_xlfn.T.INV($B$4,B1-1),_xlfn.T.INV($B$4,B1-1)))</f>
        <v>2.3413561183859199</v>
      </c>
      <c r="C8" s="11" t="str">
        <f>IF($D$2="two",TINV($B$4,B1-1),IF($D$2="right","Right tail","Left tail"))</f>
        <v>Right tail</v>
      </c>
      <c r="D8">
        <f t="shared" si="0"/>
        <v>2819.61</v>
      </c>
      <c r="E8" s="36">
        <v>53.1</v>
      </c>
    </row>
    <row r="9" spans="1:14" x14ac:dyDescent="0.3">
      <c r="B9" s="3"/>
      <c r="D9">
        <f t="shared" si="0"/>
        <v>4542.7600000000011</v>
      </c>
      <c r="E9">
        <v>67.400000000000006</v>
      </c>
    </row>
    <row r="10" spans="1:14" x14ac:dyDescent="0.3">
      <c r="C10" s="13" t="s">
        <v>21</v>
      </c>
      <c r="D10" s="14" t="str">
        <f>IF($D$2="two","Lower Xbar α/2","Xbar Critical at α")</f>
        <v>Xbar Critical at α</v>
      </c>
      <c r="E10" s="14" t="str">
        <f>IF($D$2="two","Upper Xbar α/2","")</f>
        <v/>
      </c>
    </row>
    <row r="11" spans="1:14" x14ac:dyDescent="0.3">
      <c r="B11" s="10" t="s">
        <v>6</v>
      </c>
      <c r="C11" s="11">
        <f>(B3-B5)*B1^(1/2)/B2</f>
        <v>-9.6498147971779584</v>
      </c>
      <c r="D11" s="11">
        <f>IF(D2="two",$B$5+B8*$B$2/$B$1^(1/2),$B$5+B8*$B$2/$B$1^(1/2))</f>
        <v>31.300508772273911</v>
      </c>
      <c r="E11" s="11" t="str">
        <f>IF(D2="two",$B$5+C8*$B$2/$B$1^(1/2),"")</f>
        <v/>
      </c>
    </row>
    <row r="12" spans="1:14" x14ac:dyDescent="0.3">
      <c r="B12" s="2"/>
    </row>
    <row r="13" spans="1:14" x14ac:dyDescent="0.3">
      <c r="B13" t="s">
        <v>23</v>
      </c>
      <c r="D13" s="1"/>
      <c r="E13" s="3"/>
    </row>
    <row r="14" spans="1:14" x14ac:dyDescent="0.3">
      <c r="A14" t="s">
        <v>3</v>
      </c>
      <c r="B14" s="1">
        <f>IF(D2="right",_xlfn.T.DIST.RT(C11,B1-1),IF(D2="left",_xlfn.T.DIST(C11,B1-1,1),_xlfn.T.DIST.2T(ABS(C11),B1-1)))</f>
        <v>1</v>
      </c>
      <c r="D14" s="3"/>
    </row>
    <row r="16" spans="1:14" x14ac:dyDescent="0.3">
      <c r="A16" s="5" t="s">
        <v>15</v>
      </c>
      <c r="B16" s="6"/>
    </row>
    <row r="17" spans="1:2" x14ac:dyDescent="0.3">
      <c r="A17" s="8" t="s">
        <v>8</v>
      </c>
      <c r="B17" s="7" t="str">
        <f>IF(AND(D2="right",B14&gt;B4),"Do not Reject Ho",IF(AND(D2="left",B4&lt;B14),"Do not Reject Ho",IF(AND(D2="two",B14&gt;B4),"Do not Reject Ho","Reject Ho")))</f>
        <v>Do not Reject Ho</v>
      </c>
    </row>
    <row r="18" spans="1:2" x14ac:dyDescent="0.3">
      <c r="A18" s="5" t="s">
        <v>22</v>
      </c>
      <c r="B18" s="6"/>
    </row>
    <row r="19" spans="1:2" x14ac:dyDescent="0.3">
      <c r="A19" s="8" t="s">
        <v>8</v>
      </c>
      <c r="B19" s="7" t="str">
        <f>IF(AND($D$2="right",C11&gt;B8),"Reject Ho",IF(AND($D$2="left",C11&lt;B8),"Reject Ho",IF(AND($D$2="two",OR(C11&lt;B8,C11&gt;C8)),"Reject Ho","Do not Reject Ho")))</f>
        <v>Do not Reject Ho</v>
      </c>
    </row>
    <row r="20" spans="1:2" x14ac:dyDescent="0.3">
      <c r="A20" s="5" t="s">
        <v>10</v>
      </c>
      <c r="B20" s="6"/>
    </row>
    <row r="21" spans="1:2" x14ac:dyDescent="0.3">
      <c r="A21" s="8" t="s">
        <v>8</v>
      </c>
      <c r="B21" s="7" t="str">
        <f>IF(AND($D$2="right",B3&gt;D11),"Reject Ho",IF(AND($D$2="left",B3&lt;D11),"Reject Ho",IF(AND($D$2="two",OR(B3&lt;D11,B3&gt;E11)),"Reject Ho","Do not Reject Ho")))</f>
        <v>Do not 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List Box 1">
              <controlPr defaultSize="0" autoLine="0" autoPict="0">
                <anchor moveWithCells="1">
                  <from>
                    <xdr:col>3</xdr:col>
                    <xdr:colOff>7620</xdr:colOff>
                    <xdr:row>1</xdr:row>
                    <xdr:rowOff>7620</xdr:rowOff>
                  </from>
                  <to>
                    <xdr:col>4</xdr:col>
                    <xdr:colOff>22860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6"/>
  <sheetViews>
    <sheetView workbookViewId="0">
      <selection activeCell="C16" sqref="C16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0.88671875" bestFit="1" customWidth="1"/>
    <col min="4" max="4" width="16.44140625" customWidth="1"/>
    <col min="5" max="5" width="14.21875" bestFit="1" customWidth="1"/>
    <col min="7" max="7" width="4.77734375" customWidth="1"/>
  </cols>
  <sheetData>
    <row r="1" spans="1:6" x14ac:dyDescent="0.3">
      <c r="A1" s="17" t="s">
        <v>0</v>
      </c>
      <c r="B1" s="19">
        <v>256</v>
      </c>
      <c r="D1" t="s">
        <v>16</v>
      </c>
      <c r="E1" s="15">
        <v>2</v>
      </c>
      <c r="F1" s="15" t="s">
        <v>18</v>
      </c>
    </row>
    <row r="2" spans="1:6" x14ac:dyDescent="0.3">
      <c r="A2" s="17" t="s">
        <v>31</v>
      </c>
      <c r="B2" s="19">
        <v>32</v>
      </c>
      <c r="D2" t="str">
        <f>IF(E1=1,"left",IF(E1=2,"right","two"))</f>
        <v>right</v>
      </c>
      <c r="E2" s="15"/>
      <c r="F2" s="15" t="s">
        <v>7</v>
      </c>
    </row>
    <row r="3" spans="1:6" x14ac:dyDescent="0.3">
      <c r="A3" s="18" t="s">
        <v>33</v>
      </c>
      <c r="B3" s="19">
        <v>0.1</v>
      </c>
      <c r="E3" s="15"/>
      <c r="F3" s="15" t="s">
        <v>17</v>
      </c>
    </row>
    <row r="4" spans="1:6" x14ac:dyDescent="0.3">
      <c r="A4" s="18" t="s">
        <v>32</v>
      </c>
      <c r="B4" s="19">
        <f>B2/B1</f>
        <v>0.125</v>
      </c>
      <c r="E4" s="15"/>
    </row>
    <row r="5" spans="1:6" x14ac:dyDescent="0.3">
      <c r="A5" s="18" t="s">
        <v>20</v>
      </c>
      <c r="B5" s="19">
        <v>0.05</v>
      </c>
    </row>
    <row r="6" spans="1:6" x14ac:dyDescent="0.3">
      <c r="A6" s="17" t="str">
        <f>IF($D$2="right","Ho µ&lt;=",IF($D$2="two","Ho µ=","Ho µ&gt;="))</f>
        <v>Ho µ&lt;=</v>
      </c>
      <c r="B6" s="19">
        <f>B3</f>
        <v>0.1</v>
      </c>
      <c r="C6" s="9" t="s">
        <v>11</v>
      </c>
    </row>
    <row r="7" spans="1:6" x14ac:dyDescent="0.3">
      <c r="A7" s="17" t="str">
        <f>IF($D$2="right","Ha µ &gt;",IF($D$2="two","Ha µ ≠","Ha µ &lt;"))</f>
        <v>Ha µ &gt;</v>
      </c>
      <c r="B7" s="19">
        <f>B6</f>
        <v>0.1</v>
      </c>
      <c r="C7" s="4" t="s">
        <v>12</v>
      </c>
    </row>
    <row r="8" spans="1:6" x14ac:dyDescent="0.3">
      <c r="A8" s="23"/>
      <c r="B8" s="24" t="s">
        <v>25</v>
      </c>
      <c r="C8" s="24" t="s">
        <v>26</v>
      </c>
      <c r="D8" s="27" t="s">
        <v>27</v>
      </c>
    </row>
    <row r="9" spans="1:6" x14ac:dyDescent="0.3">
      <c r="A9" s="23" t="s">
        <v>24</v>
      </c>
      <c r="B9" s="25">
        <f>B3*B1</f>
        <v>25.6</v>
      </c>
      <c r="C9" s="25">
        <f>B1*(1-B3)</f>
        <v>230.4</v>
      </c>
      <c r="D9" s="33" t="str">
        <f>IF(AND(B9&gt;=5,C9&gt;=5),"SampleS is Ok, go ahead","Stop! SampleS too small")</f>
        <v>SampleS is Ok, go ahead</v>
      </c>
    </row>
    <row r="10" spans="1:6" x14ac:dyDescent="0.3">
      <c r="A10" s="29" t="s">
        <v>28</v>
      </c>
      <c r="B10" s="22"/>
    </row>
    <row r="11" spans="1:6" ht="25.8" customHeight="1" x14ac:dyDescent="0.3">
      <c r="B11" s="34">
        <f>(B3*(1-B3)/B1)^(1/2)</f>
        <v>1.8750000000000003E-2</v>
      </c>
    </row>
    <row r="12" spans="1:6" x14ac:dyDescent="0.3">
      <c r="B12" s="16" t="str">
        <f>IF($D$2="two","-z at α/2","")</f>
        <v/>
      </c>
      <c r="C12" s="14" t="str">
        <f>IF($D$2="two","z at α/2","")</f>
        <v/>
      </c>
    </row>
    <row r="13" spans="1:6" x14ac:dyDescent="0.3">
      <c r="A13" s="9" t="s">
        <v>2</v>
      </c>
      <c r="B13" s="12">
        <f>IF($D$2="two",NORMSINV($B$5/2),IF($D$2="right",-NORMSINV($B$5),NORMSINV($B$5)))</f>
        <v>1.6448536269514726</v>
      </c>
      <c r="C13" s="11" t="str">
        <f>IF($D$2="two",-NORMSINV($B$5/2),IF($D$2="right","Right tail","Left tail"))</f>
        <v>Right tail</v>
      </c>
    </row>
    <row r="14" spans="1:6" x14ac:dyDescent="0.3">
      <c r="B14" s="3"/>
    </row>
    <row r="15" spans="1:6" x14ac:dyDescent="0.3">
      <c r="C15" s="13" t="s">
        <v>13</v>
      </c>
      <c r="D15" s="14" t="str">
        <f>IF($D$2="two","Lower p at α/2","p Critical at α")</f>
        <v>p Critical at α</v>
      </c>
      <c r="E15" s="14" t="str">
        <f>IF($D$2="two","Upper p at α/2","")</f>
        <v/>
      </c>
    </row>
    <row r="16" spans="1:6" x14ac:dyDescent="0.3">
      <c r="B16" s="10" t="s">
        <v>6</v>
      </c>
      <c r="C16" s="11">
        <f>(B4-B3)/B11</f>
        <v>1.3333333333333328</v>
      </c>
      <c r="D16" s="11">
        <f>IF(D2="two",$B$3+$B$13*$B$11,$B$3+$B$13*$B$11)</f>
        <v>0.13084100550534011</v>
      </c>
      <c r="E16" s="11" t="str">
        <f>IF(D2="two",$B$3+C13*$B$11,"")</f>
        <v/>
      </c>
    </row>
    <row r="17" spans="1:2" x14ac:dyDescent="0.3">
      <c r="B17" s="2"/>
    </row>
    <row r="18" spans="1:2" x14ac:dyDescent="0.3">
      <c r="B18" t="s">
        <v>14</v>
      </c>
    </row>
    <row r="19" spans="1:2" x14ac:dyDescent="0.3">
      <c r="A19" t="s">
        <v>3</v>
      </c>
      <c r="B19" s="1">
        <f>IF(D2="right",1-NORMSDIST(C16),IF(D2="left",NORMSDIST(C16),IF(C16&gt;0,2*NORMSDIST(-C16),2*NORMSDIST(C16))))</f>
        <v>9.1211219725867987E-2</v>
      </c>
    </row>
    <row r="21" spans="1:2" x14ac:dyDescent="0.3">
      <c r="A21" s="5" t="s">
        <v>15</v>
      </c>
      <c r="B21" s="6"/>
    </row>
    <row r="22" spans="1:2" x14ac:dyDescent="0.3">
      <c r="A22" s="8" t="s">
        <v>8</v>
      </c>
      <c r="B22" s="7" t="str">
        <f>IF(AND(D2="right",B19&gt;B5),"Do not Reject Ho",IF(AND(D2="left",B5&lt;B19),"Do not Reject Ho",IF(AND(D2="two",B19&gt;B5),"Do not Reject Ho","Reject Ho")))</f>
        <v>Do not Reject Ho</v>
      </c>
    </row>
    <row r="23" spans="1:2" x14ac:dyDescent="0.3">
      <c r="A23" s="5" t="s">
        <v>9</v>
      </c>
      <c r="B23" s="6"/>
    </row>
    <row r="24" spans="1:2" x14ac:dyDescent="0.3">
      <c r="A24" s="8" t="s">
        <v>8</v>
      </c>
      <c r="B24" s="7" t="str">
        <f>IF(AND($D$2="right",C16&gt;B13),"Reject Ho",IF(AND($D$2="left",C16&lt;B13),"Reject Ho",IF(AND($D$2="two",OR(C16&lt;B13,C16&gt;C13)),"Reject Ho","Do not Reject Ho")))</f>
        <v>Do not Reject Ho</v>
      </c>
    </row>
    <row r="25" spans="1:2" x14ac:dyDescent="0.3">
      <c r="A25" s="5" t="s">
        <v>34</v>
      </c>
      <c r="B25" s="6"/>
    </row>
    <row r="26" spans="1:2" x14ac:dyDescent="0.3">
      <c r="A26" s="8" t="s">
        <v>8</v>
      </c>
      <c r="B26" s="7" t="str">
        <f>IF(AND($D$2="right",B4&gt;D16),"Reject Ho",IF(AND($D$2="left",B4&lt;D16),"Reject Ho",IF(AND($D$2="two",OR(B4&lt;D16,B4&gt;E16)),"Reject Ho","Do not Reject Ho")))</f>
        <v>Do not 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List Box 1">
              <controlPr defaultSize="0" autoLine="0" autoPict="0">
                <anchor moveWithCells="1">
                  <from>
                    <xdr:col>3</xdr:col>
                    <xdr:colOff>0</xdr:colOff>
                    <xdr:row>1</xdr:row>
                    <xdr:rowOff>7620</xdr:rowOff>
                  </from>
                  <to>
                    <xdr:col>3</xdr:col>
                    <xdr:colOff>1036320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5"/>
  <sheetViews>
    <sheetView workbookViewId="0">
      <selection activeCell="A24" sqref="A24"/>
    </sheetView>
  </sheetViews>
  <sheetFormatPr defaultRowHeight="14.4" x14ac:dyDescent="0.3"/>
  <cols>
    <col min="1" max="1" width="14.5546875" bestFit="1" customWidth="1"/>
    <col min="2" max="2" width="10.109375" customWidth="1"/>
    <col min="3" max="3" width="10.88671875" bestFit="1" customWidth="1"/>
    <col min="4" max="4" width="20.77734375" bestFit="1" customWidth="1"/>
    <col min="5" max="5" width="14.21875" bestFit="1" customWidth="1"/>
    <col min="7" max="7" width="4.77734375" customWidth="1"/>
  </cols>
  <sheetData>
    <row r="1" spans="1:6" x14ac:dyDescent="0.3">
      <c r="A1" s="17" t="s">
        <v>0</v>
      </c>
      <c r="B1" s="19">
        <v>400</v>
      </c>
      <c r="D1" s="28" t="s">
        <v>16</v>
      </c>
      <c r="E1" s="15">
        <v>2</v>
      </c>
      <c r="F1" s="15" t="s">
        <v>18</v>
      </c>
    </row>
    <row r="2" spans="1:6" x14ac:dyDescent="0.3">
      <c r="A2" s="18" t="s">
        <v>29</v>
      </c>
      <c r="B2" s="20">
        <v>0.2</v>
      </c>
      <c r="D2" t="str">
        <f>IF(E1=1,"left",IF(E1=2,"right","two"))</f>
        <v>right</v>
      </c>
      <c r="E2" s="15"/>
      <c r="F2" s="15" t="s">
        <v>7</v>
      </c>
    </row>
    <row r="3" spans="1:6" x14ac:dyDescent="0.3">
      <c r="A3" s="18" t="s">
        <v>30</v>
      </c>
      <c r="B3" s="20">
        <v>60.17</v>
      </c>
      <c r="E3" s="15"/>
      <c r="F3" s="15" t="s">
        <v>17</v>
      </c>
    </row>
    <row r="4" spans="1:6" x14ac:dyDescent="0.3">
      <c r="A4" s="18" t="s">
        <v>20</v>
      </c>
      <c r="B4" s="19">
        <v>0.02</v>
      </c>
    </row>
    <row r="5" spans="1:6" x14ac:dyDescent="0.3">
      <c r="A5" s="17" t="str">
        <f>IF($D$2="right","Ho µ&lt;=",IF($D$2="two","Ho µ=","Ho µ&gt;="))</f>
        <v>Ho µ&lt;=</v>
      </c>
      <c r="B5" s="20">
        <f>B2</f>
        <v>0.2</v>
      </c>
      <c r="C5" s="9" t="s">
        <v>11</v>
      </c>
    </row>
    <row r="6" spans="1:6" x14ac:dyDescent="0.3">
      <c r="A6" s="21" t="str">
        <f>IF($D$2="right","Ha µ &gt;",IF($D$2="two","Ha µ ≠","Ha µ &lt;"))</f>
        <v>Ha µ &gt;</v>
      </c>
      <c r="B6" s="30">
        <f>B5</f>
        <v>0.2</v>
      </c>
      <c r="C6" s="4" t="s">
        <v>12</v>
      </c>
    </row>
    <row r="7" spans="1:6" x14ac:dyDescent="0.3">
      <c r="A7" s="23"/>
      <c r="B7" s="24" t="s">
        <v>25</v>
      </c>
      <c r="C7" s="24" t="s">
        <v>26</v>
      </c>
      <c r="D7" s="27" t="s">
        <v>27</v>
      </c>
    </row>
    <row r="8" spans="1:6" x14ac:dyDescent="0.3">
      <c r="A8" s="23" t="s">
        <v>24</v>
      </c>
      <c r="B8" s="25">
        <f>B2*B1</f>
        <v>80</v>
      </c>
      <c r="C8" s="25">
        <f>B1*(1-B2)</f>
        <v>320</v>
      </c>
      <c r="D8" s="26" t="str">
        <f>IF(AND(B8&gt;=5,C8&gt;=5),"SampleS is Ok, go ahead","Stop! SampleS too small")</f>
        <v>SampleS is Ok, go ahead</v>
      </c>
    </row>
    <row r="9" spans="1:6" x14ac:dyDescent="0.3">
      <c r="A9" s="29" t="s">
        <v>28</v>
      </c>
      <c r="B9" s="22"/>
    </row>
    <row r="10" spans="1:6" ht="24.6" customHeight="1" x14ac:dyDescent="0.3">
      <c r="A10" s="29"/>
      <c r="B10" s="22"/>
    </row>
    <row r="11" spans="1:6" x14ac:dyDescent="0.3">
      <c r="B11" s="16" t="str">
        <f>IF($D$2="two","-z at α/2","")</f>
        <v/>
      </c>
      <c r="C11" s="14" t="str">
        <f>IF($D$2="two","z at α/2","")</f>
        <v/>
      </c>
    </row>
    <row r="12" spans="1:6" x14ac:dyDescent="0.3">
      <c r="A12" s="9" t="s">
        <v>2</v>
      </c>
      <c r="B12" s="32">
        <f>IF($D$2="two",NORMSINV($B$4/2),IF($D$2="right",-NORMSINV($B$4),NORMSINV($B$4)))</f>
        <v>2.0537489106318225</v>
      </c>
      <c r="C12" s="32" t="str">
        <f>IF($D$2="two",-NORMSINV($B$4/2),IF($D$2="right","Right tail","Left tail"))</f>
        <v>Right tail</v>
      </c>
      <c r="D12" s="31" t="str">
        <f>IF(D2="two","Two tails","")</f>
        <v/>
      </c>
      <c r="E12" s="1"/>
    </row>
    <row r="13" spans="1:6" x14ac:dyDescent="0.3">
      <c r="B13" s="3"/>
    </row>
    <row r="14" spans="1:6" x14ac:dyDescent="0.3">
      <c r="C14" s="13" t="s">
        <v>21</v>
      </c>
      <c r="D14" s="14" t="str">
        <f>IF($D$2="two","Lower Xbar α/2","Xbar Critical at α")</f>
        <v>Xbar Critical at α</v>
      </c>
      <c r="E14" s="14" t="str">
        <f>IF($D$2="two","Upper Xbar α/2","")</f>
        <v/>
      </c>
    </row>
    <row r="15" spans="1:6" x14ac:dyDescent="0.3">
      <c r="B15" s="10" t="s">
        <v>6</v>
      </c>
      <c r="C15" s="35">
        <f>(B3-B5)*B1^(1/2)/B2</f>
        <v>5997</v>
      </c>
      <c r="D15" s="11">
        <f>IF(D2="two",$B$5+B12*$B$2/$B$1^(1/2),$B$5+B12*$B$2/$B$1^(1/2))</f>
        <v>0.22053748910631824</v>
      </c>
      <c r="E15" s="11" t="str">
        <f>IF(D2="two",$B$5+C12*$B$2/$B$1^(1/2),"")</f>
        <v/>
      </c>
    </row>
    <row r="16" spans="1:6" x14ac:dyDescent="0.3">
      <c r="B16" s="2"/>
    </row>
    <row r="17" spans="1:5" x14ac:dyDescent="0.3">
      <c r="B17" t="s">
        <v>23</v>
      </c>
      <c r="D17" s="1"/>
      <c r="E17" s="3"/>
    </row>
    <row r="18" spans="1:5" x14ac:dyDescent="0.3">
      <c r="A18" t="s">
        <v>3</v>
      </c>
      <c r="B18" s="1">
        <f>IF(D2="right",_xlfn.T.DIST.RT(C15,B1-1),IF(D2="left",_xlfn.T.DIST(C15,B1-1,1),_xlfn.T.DIST.2T(ABS(C15),B1-1)))</f>
        <v>0</v>
      </c>
      <c r="D18" s="3"/>
    </row>
    <row r="20" spans="1:5" x14ac:dyDescent="0.3">
      <c r="A20" s="5" t="s">
        <v>15</v>
      </c>
      <c r="B20" s="6"/>
    </row>
    <row r="21" spans="1:5" x14ac:dyDescent="0.3">
      <c r="A21" s="8" t="s">
        <v>8</v>
      </c>
      <c r="B21" s="7" t="str">
        <f>IF(AND(D2="right",B18&gt;B4),"Do not Reject Ho",IF(AND(D2="left",B4&lt;B18),"Do not Reject Ho",IF(AND(D2="two",B18&gt;B4),"Do not Reject Ho","Reject Ho")))</f>
        <v>Reject Ho</v>
      </c>
    </row>
    <row r="22" spans="1:5" x14ac:dyDescent="0.3">
      <c r="A22" s="5" t="s">
        <v>22</v>
      </c>
      <c r="B22" s="6"/>
    </row>
    <row r="23" spans="1:5" x14ac:dyDescent="0.3">
      <c r="A23" s="8" t="s">
        <v>8</v>
      </c>
      <c r="B23" s="7" t="str">
        <f>IF(AND($D$2="right",C15&gt;B12),"Reject Ho",IF(AND($D$2="left",C15&lt;B12),"Reject Ho",IF(AND($D$2="two",OR(C15&lt;B12,C15&gt;C12)),"Reject Ho","Do not Reject Ho")))</f>
        <v>Reject Ho</v>
      </c>
    </row>
    <row r="24" spans="1:5" x14ac:dyDescent="0.3">
      <c r="A24" s="5" t="s">
        <v>34</v>
      </c>
      <c r="B24" s="6"/>
    </row>
    <row r="25" spans="1:5" x14ac:dyDescent="0.3">
      <c r="A25" s="8" t="s">
        <v>8</v>
      </c>
      <c r="B25" s="7" t="str">
        <f>IF(AND($D$2="right",B3&gt;D15),"Reject Ho",IF(AND($D$2="left",B3&lt;D15),"Reject Ho",IF(AND($D$2="two",OR(B3&lt;D15,B3&gt;E15)),"Reject Ho","Do not Reject Ho")))</f>
        <v>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List Box 1">
              <controlPr defaultSize="0" autoLine="0" autoPict="0">
                <anchor mov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3</xdr:col>
                    <xdr:colOff>1036320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1"/>
  <sheetViews>
    <sheetView workbookViewId="0">
      <selection activeCell="B2" sqref="B2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0.88671875" bestFit="1" customWidth="1"/>
    <col min="4" max="4" width="14.88671875" bestFit="1" customWidth="1"/>
    <col min="5" max="5" width="14.21875" bestFit="1" customWidth="1"/>
    <col min="7" max="7" width="4.77734375" customWidth="1"/>
  </cols>
  <sheetData>
    <row r="1" spans="1:8" x14ac:dyDescent="0.3">
      <c r="A1" s="17" t="s">
        <v>0</v>
      </c>
      <c r="B1" s="19">
        <v>12</v>
      </c>
      <c r="D1" t="s">
        <v>16</v>
      </c>
      <c r="E1" s="38">
        <v>2</v>
      </c>
      <c r="F1" s="38" t="s">
        <v>18</v>
      </c>
      <c r="H1">
        <v>29121</v>
      </c>
    </row>
    <row r="2" spans="1:8" x14ac:dyDescent="0.3">
      <c r="A2" s="18" t="s">
        <v>4</v>
      </c>
      <c r="B2" s="20">
        <f>STDEV(H1:H12)</f>
        <v>4199.801628612584</v>
      </c>
      <c r="D2" t="str">
        <f>IF(E1=1,"left",IF(E1=2,"right","two"))</f>
        <v>right</v>
      </c>
      <c r="E2" s="39"/>
      <c r="F2" s="38" t="s">
        <v>7</v>
      </c>
      <c r="H2">
        <v>31472</v>
      </c>
    </row>
    <row r="3" spans="1:8" x14ac:dyDescent="0.3">
      <c r="A3" s="18" t="s">
        <v>19</v>
      </c>
      <c r="B3" s="20">
        <f>AVERAGE(H1:H12)</f>
        <v>31258.083333333332</v>
      </c>
      <c r="E3" s="38"/>
      <c r="F3" s="38" t="s">
        <v>17</v>
      </c>
      <c r="H3">
        <v>28054</v>
      </c>
    </row>
    <row r="4" spans="1:8" x14ac:dyDescent="0.3">
      <c r="A4" s="18" t="s">
        <v>20</v>
      </c>
      <c r="B4" s="19">
        <v>0.05</v>
      </c>
      <c r="H4">
        <v>31005</v>
      </c>
    </row>
    <row r="5" spans="1:8" x14ac:dyDescent="0.3">
      <c r="A5" s="17" t="str">
        <f>IF($D$2="right","Ho µ&lt;=",IF($D$2="two","Ho µ=","Ho µ&gt;="))</f>
        <v>Ho µ&lt;=</v>
      </c>
      <c r="B5" s="19">
        <v>31912</v>
      </c>
      <c r="C5" s="9" t="s">
        <v>11</v>
      </c>
      <c r="H5">
        <v>36295</v>
      </c>
    </row>
    <row r="6" spans="1:8" x14ac:dyDescent="0.3">
      <c r="A6" s="17" t="str">
        <f>IF($D$2="right","Ha µ &gt;",IF($D$2="two","Ha µ ≠","Ha µ &lt;"))</f>
        <v>Ha µ &gt;</v>
      </c>
      <c r="B6" s="19">
        <f>B5</f>
        <v>31912</v>
      </c>
      <c r="C6" s="4" t="s">
        <v>12</v>
      </c>
      <c r="H6">
        <v>32771</v>
      </c>
    </row>
    <row r="7" spans="1:8" x14ac:dyDescent="0.3">
      <c r="B7" s="16" t="str">
        <f>IF($D$2="two","-t at α/2","")</f>
        <v/>
      </c>
      <c r="C7" s="14" t="str">
        <f>IF($D$2="two","t at α/2","")</f>
        <v/>
      </c>
      <c r="H7">
        <v>26205</v>
      </c>
    </row>
    <row r="8" spans="1:8" x14ac:dyDescent="0.3">
      <c r="A8" s="9" t="s">
        <v>5</v>
      </c>
      <c r="B8" s="12">
        <f>IF($D$2="two",_xlfn.T.INV($B$4/2,B1-1),IF($D$2="right",-_xlfn.T.INV($B$4,B1-1),_xlfn.T.INV($B$4,B1-1)))</f>
        <v>1.7958848187040437</v>
      </c>
      <c r="C8" s="11" t="str">
        <f>IF($D$2="two",TINV($B$4,B1-1),IF($D$2="right","Right tail","Left tail"))</f>
        <v>Right tail</v>
      </c>
      <c r="E8" s="36"/>
      <c r="H8">
        <v>33299</v>
      </c>
    </row>
    <row r="9" spans="1:8" x14ac:dyDescent="0.3">
      <c r="B9" s="3"/>
      <c r="H9">
        <v>25602</v>
      </c>
    </row>
    <row r="10" spans="1:8" x14ac:dyDescent="0.3">
      <c r="C10" s="13" t="s">
        <v>21</v>
      </c>
      <c r="D10" s="14" t="str">
        <f>IF($D$2="two","Lower Xbar α/2","Xbar Critical at α")</f>
        <v>Xbar Critical at α</v>
      </c>
      <c r="E10" s="14" t="str">
        <f>IF($D$2="two","Upper Xbar α/2","")</f>
        <v/>
      </c>
      <c r="H10">
        <v>33726</v>
      </c>
    </row>
    <row r="11" spans="1:8" x14ac:dyDescent="0.3">
      <c r="B11" s="10" t="s">
        <v>6</v>
      </c>
      <c r="C11" s="11">
        <f>(B3-B5)*B1^(1/2)/B2</f>
        <v>-0.5393668514562262</v>
      </c>
      <c r="D11" s="11">
        <f>IF(D2="two",$B$5+B8*$B$2/$B$1^(1/2),$B$5+B8*$B$2/$B$1^(1/2))</f>
        <v>34089.291784234782</v>
      </c>
      <c r="E11" s="11" t="str">
        <f>IF(D2="two",$B$5+C8*$B$2/$B$1^(1/2),"")</f>
        <v/>
      </c>
      <c r="H11">
        <v>39731</v>
      </c>
    </row>
    <row r="12" spans="1:8" x14ac:dyDescent="0.3">
      <c r="B12" s="2"/>
      <c r="H12">
        <v>27816</v>
      </c>
    </row>
    <row r="13" spans="1:8" x14ac:dyDescent="0.3">
      <c r="B13" t="s">
        <v>23</v>
      </c>
      <c r="D13" s="1"/>
      <c r="E13" s="3"/>
    </row>
    <row r="14" spans="1:8" x14ac:dyDescent="0.3">
      <c r="A14" t="s">
        <v>3</v>
      </c>
      <c r="B14" s="1">
        <f>IF(D2="right",_xlfn.T.DIST.RT(C11,B1-1),IF(D2="left",_xlfn.T.DIST(C11,B1-1,1),_xlfn.T.DIST.2T(ABS(C11),B1-1)))</f>
        <v>0.69980962072726893</v>
      </c>
      <c r="D14" s="3"/>
    </row>
    <row r="16" spans="1:8" x14ac:dyDescent="0.3">
      <c r="A16" s="5" t="s">
        <v>15</v>
      </c>
      <c r="B16" s="6"/>
    </row>
    <row r="17" spans="1:2" x14ac:dyDescent="0.3">
      <c r="A17" s="8" t="s">
        <v>8</v>
      </c>
      <c r="B17" s="7" t="str">
        <f>IF(AND(D2="right",B14&gt;B4),"Do not Reject Ho",IF(AND(D2="left",B4&lt;B14),"Do not Reject Ho",IF(AND(D2="two",B14&gt;B4),"Do not Reject Ho","Reject Ho")))</f>
        <v>Do not Reject Ho</v>
      </c>
    </row>
    <row r="18" spans="1:2" x14ac:dyDescent="0.3">
      <c r="A18" s="5" t="s">
        <v>22</v>
      </c>
      <c r="B18" s="6"/>
    </row>
    <row r="19" spans="1:2" x14ac:dyDescent="0.3">
      <c r="A19" s="8" t="s">
        <v>8</v>
      </c>
      <c r="B19" s="7" t="str">
        <f>IF(AND($D$2="right",C11&gt;B8),"Reject Ho",IF(AND($D$2="left",C11&lt;B8),"Reject Ho",IF(AND($D$2="two",OR(C11&lt;B8,C11&gt;C8)),"Reject Ho","Do not Reject Ho")))</f>
        <v>Do not Reject Ho</v>
      </c>
    </row>
    <row r="20" spans="1:2" x14ac:dyDescent="0.3">
      <c r="A20" s="5" t="s">
        <v>10</v>
      </c>
      <c r="B20" s="6"/>
    </row>
    <row r="21" spans="1:2" x14ac:dyDescent="0.3">
      <c r="A21" s="8" t="s">
        <v>8</v>
      </c>
      <c r="B21" s="7" t="str">
        <f>IF(AND($D$2="right",B3&gt;D11),"Reject Ho",IF(AND($D$2="left",B3&lt;D11),"Reject Ho",IF(AND($D$2="two",OR(B3&lt;D11,B3&gt;E11)),"Reject Ho","Do not Reject Ho")))</f>
        <v>Do not 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List Box 1">
              <controlPr defaultSize="0" autoLine="0" autoPict="0">
                <anchor moveWithCells="1">
                  <from>
                    <xdr:col>3</xdr:col>
                    <xdr:colOff>7620</xdr:colOff>
                    <xdr:row>1</xdr:row>
                    <xdr:rowOff>7620</xdr:rowOff>
                  </from>
                  <to>
                    <xdr:col>4</xdr:col>
                    <xdr:colOff>22860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1"/>
  <sheetViews>
    <sheetView workbookViewId="0">
      <selection activeCell="E4" sqref="E4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0.88671875" bestFit="1" customWidth="1"/>
    <col min="4" max="4" width="14.88671875" bestFit="1" customWidth="1"/>
    <col min="5" max="5" width="14.21875" bestFit="1" customWidth="1"/>
    <col min="7" max="7" width="4.77734375" customWidth="1"/>
    <col min="10" max="10" width="12" bestFit="1" customWidth="1"/>
  </cols>
  <sheetData>
    <row r="1" spans="1:10" x14ac:dyDescent="0.3">
      <c r="A1" s="17" t="s">
        <v>0</v>
      </c>
      <c r="B1" s="19">
        <v>100</v>
      </c>
      <c r="D1" t="s">
        <v>16</v>
      </c>
      <c r="E1" s="15">
        <v>1</v>
      </c>
      <c r="F1" s="15" t="s">
        <v>18</v>
      </c>
    </row>
    <row r="2" spans="1:10" x14ac:dyDescent="0.3">
      <c r="A2" s="18" t="s">
        <v>1</v>
      </c>
      <c r="B2" s="19">
        <v>2500</v>
      </c>
      <c r="D2" t="str">
        <f>IF(E1=1,"left",IF(E1=2,"right","two"))</f>
        <v>left</v>
      </c>
      <c r="E2" s="15"/>
      <c r="F2" s="15" t="s">
        <v>7</v>
      </c>
    </row>
    <row r="3" spans="1:10" x14ac:dyDescent="0.3">
      <c r="A3" s="18" t="s">
        <v>19</v>
      </c>
      <c r="B3" s="19">
        <v>29750</v>
      </c>
      <c r="E3" s="15"/>
      <c r="F3" s="15" t="s">
        <v>17</v>
      </c>
    </row>
    <row r="4" spans="1:10" x14ac:dyDescent="0.3">
      <c r="A4" s="18" t="s">
        <v>20</v>
      </c>
      <c r="B4" s="19">
        <v>0.05</v>
      </c>
    </row>
    <row r="5" spans="1:10" x14ac:dyDescent="0.3">
      <c r="A5" s="17" t="str">
        <f>IF($D$2="right","Ho µ&lt;=",IF($D$2="two","Ho µ=","Ho µ&gt;="))</f>
        <v>Ho µ&gt;=</v>
      </c>
      <c r="B5" s="19">
        <v>30000</v>
      </c>
      <c r="C5" s="9" t="s">
        <v>11</v>
      </c>
    </row>
    <row r="6" spans="1:10" x14ac:dyDescent="0.3">
      <c r="A6" s="17" t="str">
        <f>IF($D$2="right","Ha µ &gt;",IF($D$2="two","Ha µ ≠","Ha µ &lt;"))</f>
        <v>Ha µ &lt;</v>
      </c>
      <c r="B6" s="19">
        <f>B5</f>
        <v>30000</v>
      </c>
      <c r="C6" s="4" t="s">
        <v>12</v>
      </c>
    </row>
    <row r="7" spans="1:10" x14ac:dyDescent="0.3">
      <c r="B7" s="16" t="str">
        <f>IF($D$2="two","-z at α/2","")</f>
        <v/>
      </c>
      <c r="C7" s="14" t="str">
        <f>IF($D$2="two","z at α/2","")</f>
        <v/>
      </c>
    </row>
    <row r="8" spans="1:10" x14ac:dyDescent="0.3">
      <c r="A8" s="9" t="s">
        <v>2</v>
      </c>
      <c r="B8" s="12">
        <f>IF($D$2="two",NORMSINV($B$4/2),IF($D$2="right",-NORMSINV($B$4),NORMSINV($B$4)))</f>
        <v>-1.6448536269514726</v>
      </c>
      <c r="C8" s="11" t="str">
        <f>IF($D$2="two",-NORMSINV($B$4/2),IF($D$2="right","Right tail","Left tail"))</f>
        <v>Left tail</v>
      </c>
      <c r="D8" t="str">
        <f>IF(D2="two","Two tails","")</f>
        <v/>
      </c>
      <c r="I8" s="1"/>
      <c r="J8" s="1"/>
    </row>
    <row r="9" spans="1:10" x14ac:dyDescent="0.3">
      <c r="B9" s="3"/>
      <c r="I9" s="1"/>
      <c r="J9" s="1"/>
    </row>
    <row r="10" spans="1:10" x14ac:dyDescent="0.3">
      <c r="C10" s="13" t="s">
        <v>13</v>
      </c>
      <c r="D10" s="14" t="str">
        <f>IF($D$2="two","Lower Xbar α/2","Xbar Critical at α")</f>
        <v>Xbar Critical at α</v>
      </c>
      <c r="E10" s="14" t="str">
        <f>IF($D$2="two","Upper Xbar α/2","")</f>
        <v/>
      </c>
      <c r="I10" s="1"/>
      <c r="J10" s="1"/>
    </row>
    <row r="11" spans="1:10" x14ac:dyDescent="0.3">
      <c r="B11" s="10" t="s">
        <v>6</v>
      </c>
      <c r="C11" s="11">
        <f>(B3-B5)*B1^(1/2)/B2</f>
        <v>-1</v>
      </c>
      <c r="D11" s="11">
        <f>IF(D2="two",$B$5+B8*$B$2/$B$1^(1/2),$B$5+B8*$B$2/$B$1^(1/2))</f>
        <v>29588.786593262132</v>
      </c>
      <c r="E11" s="11" t="str">
        <f>IF(D2="two",$B$5+C8*$B$2/$B$1^(1/2),"")</f>
        <v/>
      </c>
    </row>
    <row r="12" spans="1:10" x14ac:dyDescent="0.3">
      <c r="B12" s="2"/>
    </row>
    <row r="13" spans="1:10" x14ac:dyDescent="0.3">
      <c r="B13" t="s">
        <v>14</v>
      </c>
    </row>
    <row r="14" spans="1:10" x14ac:dyDescent="0.3">
      <c r="A14" t="s">
        <v>3</v>
      </c>
      <c r="B14" s="1">
        <f>IF(D2="right",1-NORMSDIST(C11),IF(D2="left",NORMSDIST(C11),IF(C11&gt;0,2*NORMSDIST(-C11),2*NORMSDIST(C11))))</f>
        <v>0.15865525393145699</v>
      </c>
    </row>
    <row r="16" spans="1:10" x14ac:dyDescent="0.3">
      <c r="A16" s="5" t="s">
        <v>15</v>
      </c>
      <c r="B16" s="6"/>
    </row>
    <row r="17" spans="1:2" x14ac:dyDescent="0.3">
      <c r="A17" s="8" t="s">
        <v>8</v>
      </c>
      <c r="B17" s="7" t="str">
        <f>IF(AND(D2="right",B14&gt;B4),"Do not Reject Ho",IF(AND(D2="left",B4&lt;B14),"Do not Reject Ho",IF(AND(D2="two",B14&gt;B4),"Do not Reject Ho","Reject Ho")))</f>
        <v>Do not Reject Ho</v>
      </c>
    </row>
    <row r="18" spans="1:2" x14ac:dyDescent="0.3">
      <c r="A18" s="5" t="s">
        <v>9</v>
      </c>
      <c r="B18" s="6"/>
    </row>
    <row r="19" spans="1:2" x14ac:dyDescent="0.3">
      <c r="A19" s="8" t="s">
        <v>8</v>
      </c>
      <c r="B19" s="7" t="str">
        <f>IF(AND($D$2="right",C11&gt;B8),"Reject Ho",IF(AND($D$2="left",C11&lt;B8),"Reject Ho",IF(AND($D$2="two",OR(C11&lt;B8,C11&gt;C8)),"Reject Ho","Do not Reject Ho")))</f>
        <v>Do not Reject Ho</v>
      </c>
    </row>
    <row r="20" spans="1:2" x14ac:dyDescent="0.3">
      <c r="A20" s="5" t="s">
        <v>10</v>
      </c>
      <c r="B20" s="6"/>
    </row>
    <row r="21" spans="1:2" x14ac:dyDescent="0.3">
      <c r="A21" s="8" t="s">
        <v>8</v>
      </c>
      <c r="B21" s="7" t="str">
        <f>IF(AND($D$2="right",B3&gt;D11),"Reject Ho",IF(AND($D$2="left",B3&lt;D11),"Reject Ho",IF(AND($D$2="two",OR(B3&lt;D11,B3&gt;E11)),"Reject Ho","Do not Reject Ho")))</f>
        <v>Do not 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List Box 1">
              <controlPr defaultSize="0" autoLine="0" autoPict="0">
                <anchor moveWithCells="1">
                  <from>
                    <xdr:col>3</xdr:col>
                    <xdr:colOff>7620</xdr:colOff>
                    <xdr:row>1</xdr:row>
                    <xdr:rowOff>7620</xdr:rowOff>
                  </from>
                  <to>
                    <xdr:col>4</xdr:col>
                    <xdr:colOff>22860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6"/>
  <sheetViews>
    <sheetView workbookViewId="0">
      <selection activeCell="A25" sqref="A25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0.88671875" bestFit="1" customWidth="1"/>
    <col min="4" max="4" width="16.44140625" customWidth="1"/>
    <col min="5" max="5" width="14.21875" bestFit="1" customWidth="1"/>
    <col min="7" max="7" width="4.77734375" customWidth="1"/>
  </cols>
  <sheetData>
    <row r="1" spans="1:6" x14ac:dyDescent="0.3">
      <c r="A1" s="17" t="s">
        <v>0</v>
      </c>
      <c r="B1" s="19">
        <v>900</v>
      </c>
      <c r="D1" t="s">
        <v>16</v>
      </c>
      <c r="E1" s="15">
        <v>1</v>
      </c>
      <c r="F1" s="15" t="s">
        <v>18</v>
      </c>
    </row>
    <row r="2" spans="1:6" x14ac:dyDescent="0.3">
      <c r="A2" s="17" t="s">
        <v>31</v>
      </c>
      <c r="B2" s="19">
        <v>540</v>
      </c>
      <c r="D2" t="str">
        <f>IF(E1=1,"left",IF(E1=2,"right","two"))</f>
        <v>left</v>
      </c>
      <c r="E2" s="15"/>
      <c r="F2" s="15" t="s">
        <v>7</v>
      </c>
    </row>
    <row r="3" spans="1:6" x14ac:dyDescent="0.3">
      <c r="A3" s="18" t="s">
        <v>33</v>
      </c>
      <c r="B3" s="19">
        <v>0.65</v>
      </c>
      <c r="E3" s="15"/>
      <c r="F3" s="15" t="s">
        <v>17</v>
      </c>
    </row>
    <row r="4" spans="1:6" x14ac:dyDescent="0.3">
      <c r="A4" s="18" t="s">
        <v>32</v>
      </c>
      <c r="B4" s="19">
        <f>B2/B1</f>
        <v>0.6</v>
      </c>
      <c r="E4" s="15"/>
    </row>
    <row r="5" spans="1:6" x14ac:dyDescent="0.3">
      <c r="A5" s="18" t="s">
        <v>20</v>
      </c>
      <c r="B5" s="19">
        <v>0.02</v>
      </c>
    </row>
    <row r="6" spans="1:6" x14ac:dyDescent="0.3">
      <c r="A6" s="17" t="str">
        <f>IF($D$2="right","Ho µ&lt;=",IF($D$2="two","Ho µ=","Ho µ&gt;="))</f>
        <v>Ho µ&gt;=</v>
      </c>
      <c r="B6" s="19">
        <f>B3</f>
        <v>0.65</v>
      </c>
      <c r="C6" s="9" t="s">
        <v>11</v>
      </c>
    </row>
    <row r="7" spans="1:6" x14ac:dyDescent="0.3">
      <c r="A7" s="17" t="str">
        <f>IF($D$2="right","Ha µ &gt;",IF($D$2="two","Ha µ ≠","Ha µ &lt;"))</f>
        <v>Ha µ &lt;</v>
      </c>
      <c r="B7" s="19">
        <f>B6</f>
        <v>0.65</v>
      </c>
      <c r="C7" s="4" t="s">
        <v>12</v>
      </c>
    </row>
    <row r="8" spans="1:6" x14ac:dyDescent="0.3">
      <c r="A8" s="23"/>
      <c r="B8" s="24" t="s">
        <v>25</v>
      </c>
      <c r="C8" s="24" t="s">
        <v>26</v>
      </c>
      <c r="D8" s="27" t="s">
        <v>27</v>
      </c>
    </row>
    <row r="9" spans="1:6" x14ac:dyDescent="0.3">
      <c r="A9" s="23" t="s">
        <v>24</v>
      </c>
      <c r="B9" s="25">
        <f>B3*B1</f>
        <v>585</v>
      </c>
      <c r="C9" s="25">
        <f>B1*(1-B3)</f>
        <v>315</v>
      </c>
      <c r="D9" s="33" t="str">
        <f>IF(AND(B9&gt;=5,C9&gt;=5),"SampleS is Ok, go ahead","Stop! SampleS too small")</f>
        <v>SampleS is Ok, go ahead</v>
      </c>
    </row>
    <row r="10" spans="1:6" x14ac:dyDescent="0.3">
      <c r="A10" s="29" t="s">
        <v>28</v>
      </c>
      <c r="B10" s="22"/>
    </row>
    <row r="11" spans="1:6" ht="25.8" customHeight="1" x14ac:dyDescent="0.3">
      <c r="B11" s="34">
        <f>(B3*(1-B3)/B1)^(1/2)</f>
        <v>1.5898986690282429E-2</v>
      </c>
    </row>
    <row r="12" spans="1:6" x14ac:dyDescent="0.3">
      <c r="B12" s="16" t="str">
        <f>IF($D$2="two","-z at α/2","")</f>
        <v/>
      </c>
      <c r="C12" s="14" t="str">
        <f>IF($D$2="two","z at α/2","")</f>
        <v/>
      </c>
    </row>
    <row r="13" spans="1:6" x14ac:dyDescent="0.3">
      <c r="A13" s="9" t="s">
        <v>2</v>
      </c>
      <c r="B13" s="12">
        <f>IF($D$2="two",NORMSINV($B$5/2),IF($D$2="right",-NORMSINV($B$5),NORMSINV($B$5)))</f>
        <v>-2.0537489106318225</v>
      </c>
      <c r="C13" s="11" t="str">
        <f>IF($D$2="two",-NORMSINV($B$5/2),IF($D$2="right","Right tail","Left tail"))</f>
        <v>Left tail</v>
      </c>
    </row>
    <row r="14" spans="1:6" x14ac:dyDescent="0.3">
      <c r="B14" s="3"/>
    </row>
    <row r="15" spans="1:6" x14ac:dyDescent="0.3">
      <c r="C15" s="13" t="s">
        <v>13</v>
      </c>
      <c r="D15" s="14" t="str">
        <f>IF($D$2="two","Lower p at α/2","p Critical at α")</f>
        <v>p Critical at α</v>
      </c>
      <c r="E15" s="14" t="str">
        <f>IF($D$2="two","Upper p at α/2","")</f>
        <v/>
      </c>
    </row>
    <row r="16" spans="1:6" x14ac:dyDescent="0.3">
      <c r="B16" s="10" t="s">
        <v>6</v>
      </c>
      <c r="C16" s="11">
        <f>(B4-B3)/B11</f>
        <v>-3.1448545101657572</v>
      </c>
      <c r="D16" s="11">
        <f>IF(D2="two",$B$3+$B$13*$B$11,$B$3+$B$13*$B$11)</f>
        <v>0.61734747340468266</v>
      </c>
      <c r="E16" s="11" t="str">
        <f>IF(D2="two",$B$3+C13*$B$11,"")</f>
        <v/>
      </c>
    </row>
    <row r="17" spans="1:2" x14ac:dyDescent="0.3">
      <c r="B17" s="2"/>
    </row>
    <row r="18" spans="1:2" x14ac:dyDescent="0.3">
      <c r="B18" t="s">
        <v>14</v>
      </c>
    </row>
    <row r="19" spans="1:2" x14ac:dyDescent="0.3">
      <c r="A19" t="s">
        <v>3</v>
      </c>
      <c r="B19" s="1">
        <f>IF(D2="right",1-NORMSDIST(C16),IF(D2="left",NORMSDIST(C16),IF(C16&gt;0,2*NORMSDIST(-C16),2*NORMSDIST(C16))))</f>
        <v>8.3084722899174853E-4</v>
      </c>
    </row>
    <row r="21" spans="1:2" x14ac:dyDescent="0.3">
      <c r="A21" s="5" t="s">
        <v>15</v>
      </c>
      <c r="B21" s="6"/>
    </row>
    <row r="22" spans="1:2" x14ac:dyDescent="0.3">
      <c r="A22" s="8" t="s">
        <v>8</v>
      </c>
      <c r="B22" s="7" t="str">
        <f>IF(AND(D2="right",B19&gt;B5),"Do not Reject Ho",IF(AND(D2="left",B5&lt;B19),"Do not Reject Ho",IF(AND(D2="two",B19&gt;B5),"Do not Reject Ho","Reject Ho")))</f>
        <v>Reject Ho</v>
      </c>
    </row>
    <row r="23" spans="1:2" x14ac:dyDescent="0.3">
      <c r="A23" s="5" t="s">
        <v>9</v>
      </c>
      <c r="B23" s="6"/>
    </row>
    <row r="24" spans="1:2" x14ac:dyDescent="0.3">
      <c r="A24" s="8" t="s">
        <v>8</v>
      </c>
      <c r="B24" s="7" t="str">
        <f>IF(AND($D$2="right",C16&gt;B13),"Reject Ho",IF(AND($D$2="left",C16&lt;B13),"Reject Ho",IF(AND($D$2="two",OR(C16&lt;B13,C16&gt;C13)),"Reject Ho","Do not Reject Ho")))</f>
        <v>Reject Ho</v>
      </c>
    </row>
    <row r="25" spans="1:2" x14ac:dyDescent="0.3">
      <c r="A25" s="5" t="s">
        <v>34</v>
      </c>
      <c r="B25" s="6"/>
    </row>
    <row r="26" spans="1:2" x14ac:dyDescent="0.3">
      <c r="A26" s="8" t="s">
        <v>8</v>
      </c>
      <c r="B26" s="7" t="str">
        <f>IF(AND($D$2="right",B4&gt;D16),"Reject Ho",IF(AND($D$2="left",B4&lt;D16),"Reject Ho",IF(AND($D$2="two",OR(B4&lt;D16,B4&gt;E16)),"Reject Ho","Do not Reject Ho")))</f>
        <v>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List Box 1">
              <controlPr defaultSize="0" autoLine="0" autoPict="0">
                <anchor moveWithCells="1">
                  <from>
                    <xdr:col>3</xdr:col>
                    <xdr:colOff>0</xdr:colOff>
                    <xdr:row>1</xdr:row>
                    <xdr:rowOff>7620</xdr:rowOff>
                  </from>
                  <to>
                    <xdr:col>3</xdr:col>
                    <xdr:colOff>1036320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6"/>
  <sheetViews>
    <sheetView workbookViewId="0">
      <selection activeCell="C16" sqref="C16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0.88671875" bestFit="1" customWidth="1"/>
    <col min="4" max="4" width="16.44140625" customWidth="1"/>
    <col min="5" max="5" width="14.21875" bestFit="1" customWidth="1"/>
    <col min="7" max="7" width="4.77734375" customWidth="1"/>
  </cols>
  <sheetData>
    <row r="1" spans="1:6" x14ac:dyDescent="0.3">
      <c r="A1" s="17" t="s">
        <v>0</v>
      </c>
      <c r="B1" s="19">
        <v>90</v>
      </c>
      <c r="D1" t="s">
        <v>16</v>
      </c>
      <c r="E1" s="15">
        <v>3</v>
      </c>
      <c r="F1" s="15" t="s">
        <v>18</v>
      </c>
    </row>
    <row r="2" spans="1:6" x14ac:dyDescent="0.3">
      <c r="A2" s="17" t="s">
        <v>31</v>
      </c>
      <c r="B2" s="19">
        <v>40</v>
      </c>
      <c r="D2" t="str">
        <f>IF(E1=1,"left",IF(E1=2,"right","two"))</f>
        <v>two</v>
      </c>
      <c r="E2" s="15"/>
      <c r="F2" s="15" t="s">
        <v>7</v>
      </c>
    </row>
    <row r="3" spans="1:6" x14ac:dyDescent="0.3">
      <c r="A3" s="18" t="s">
        <v>33</v>
      </c>
      <c r="B3" s="19">
        <v>0.39</v>
      </c>
      <c r="E3" s="15"/>
      <c r="F3" s="15" t="s">
        <v>17</v>
      </c>
    </row>
    <row r="4" spans="1:6" x14ac:dyDescent="0.3">
      <c r="A4" s="18" t="s">
        <v>32</v>
      </c>
      <c r="B4" s="40">
        <f>B2/B1</f>
        <v>0.44444444444444442</v>
      </c>
      <c r="E4" s="15"/>
    </row>
    <row r="5" spans="1:6" x14ac:dyDescent="0.3">
      <c r="A5" s="18" t="s">
        <v>20</v>
      </c>
      <c r="B5" s="19">
        <v>0.1</v>
      </c>
    </row>
    <row r="6" spans="1:6" x14ac:dyDescent="0.3">
      <c r="A6" s="17" t="str">
        <f>IF($D$2="right","Ho µ&lt;=",IF($D$2="two","Ho µ=","Ho µ&gt;="))</f>
        <v>Ho µ=</v>
      </c>
      <c r="B6" s="19">
        <f>B3</f>
        <v>0.39</v>
      </c>
      <c r="C6" s="9" t="s">
        <v>11</v>
      </c>
    </row>
    <row r="7" spans="1:6" x14ac:dyDescent="0.3">
      <c r="A7" s="17" t="str">
        <f>IF($D$2="right","Ha µ &gt;",IF($D$2="two","Ha µ ≠","Ha µ &lt;"))</f>
        <v>Ha µ ≠</v>
      </c>
      <c r="B7" s="19">
        <f>B6</f>
        <v>0.39</v>
      </c>
      <c r="C7" s="4" t="s">
        <v>12</v>
      </c>
    </row>
    <row r="8" spans="1:6" x14ac:dyDescent="0.3">
      <c r="A8" s="23"/>
      <c r="B8" s="24" t="s">
        <v>25</v>
      </c>
      <c r="C8" s="24" t="s">
        <v>26</v>
      </c>
      <c r="D8" s="27" t="s">
        <v>27</v>
      </c>
    </row>
    <row r="9" spans="1:6" x14ac:dyDescent="0.3">
      <c r="A9" s="23" t="s">
        <v>24</v>
      </c>
      <c r="B9" s="25">
        <f>B3*B1</f>
        <v>35.1</v>
      </c>
      <c r="C9" s="25">
        <f>B1*(1-B3)</f>
        <v>54.9</v>
      </c>
      <c r="D9" s="33" t="str">
        <f>IF(AND(B9&gt;=5,C9&gt;=5),"SampleS is Ok, go ahead","Stop! SampleS too small")</f>
        <v>SampleS is Ok, go ahead</v>
      </c>
    </row>
    <row r="10" spans="1:6" x14ac:dyDescent="0.3">
      <c r="A10" s="29" t="s">
        <v>28</v>
      </c>
      <c r="B10" s="22"/>
    </row>
    <row r="11" spans="1:6" ht="25.8" customHeight="1" x14ac:dyDescent="0.3">
      <c r="B11" s="34">
        <f>(B3*(1-B3)/B1)^(1/2)</f>
        <v>5.1413357538030266E-2</v>
      </c>
    </row>
    <row r="12" spans="1:6" x14ac:dyDescent="0.3">
      <c r="B12" s="16" t="str">
        <f>IF($D$2="two","-z at α/2","")</f>
        <v>-z at α/2</v>
      </c>
      <c r="C12" s="14" t="str">
        <f>IF($D$2="two","z at α/2","")</f>
        <v>z at α/2</v>
      </c>
    </row>
    <row r="13" spans="1:6" x14ac:dyDescent="0.3">
      <c r="A13" s="9" t="s">
        <v>2</v>
      </c>
      <c r="B13" s="12">
        <f>IF($D$2="two",NORMSINV($B$5/2),IF($D$2="right",-NORMSINV($B$5),NORMSINV($B$5)))</f>
        <v>-1.6448536269514726</v>
      </c>
      <c r="C13" s="11">
        <f>IF($D$2="two",-NORMSINV($B$5/2),IF($D$2="right","Right tail","Left tail"))</f>
        <v>1.6448536269514726</v>
      </c>
    </row>
    <row r="14" spans="1:6" x14ac:dyDescent="0.3">
      <c r="B14" s="3"/>
    </row>
    <row r="15" spans="1:6" x14ac:dyDescent="0.3">
      <c r="C15" s="13" t="s">
        <v>13</v>
      </c>
      <c r="D15" s="14" t="str">
        <f>IF($D$2="two","Lower p at α/2","p Critical at α")</f>
        <v>Lower p at α/2</v>
      </c>
      <c r="E15" s="14" t="str">
        <f>IF($D$2="two","Upper p at α/2","")</f>
        <v>Upper p at α/2</v>
      </c>
    </row>
    <row r="16" spans="1:6" x14ac:dyDescent="0.3">
      <c r="B16" s="10" t="s">
        <v>6</v>
      </c>
      <c r="C16" s="11">
        <f>(B4-B3)/B11</f>
        <v>1.0589552414306351</v>
      </c>
      <c r="D16" s="11">
        <f>IF(D2="two",$B$3+$B$13*$B$11,$B$3+$B$13*$B$11)</f>
        <v>0.30543255237981809</v>
      </c>
      <c r="E16" s="11">
        <f>IF(D2="two",$B$3+C13*$B$11,"")</f>
        <v>0.47456744762018194</v>
      </c>
    </row>
    <row r="17" spans="1:2" x14ac:dyDescent="0.3">
      <c r="B17" s="2"/>
    </row>
    <row r="18" spans="1:2" x14ac:dyDescent="0.3">
      <c r="B18" t="s">
        <v>14</v>
      </c>
    </row>
    <row r="19" spans="1:2" x14ac:dyDescent="0.3">
      <c r="A19" t="s">
        <v>3</v>
      </c>
      <c r="B19" s="1">
        <f>IF(D2="right",1-NORMSDIST(C16),IF(D2="left",NORMSDIST(C16),IF(C16&gt;0,2*NORMSDIST(-C16),2*NORMSDIST(C16))))</f>
        <v>0.28962016421904713</v>
      </c>
    </row>
    <row r="21" spans="1:2" x14ac:dyDescent="0.3">
      <c r="A21" s="5" t="s">
        <v>15</v>
      </c>
      <c r="B21" s="6"/>
    </row>
    <row r="22" spans="1:2" x14ac:dyDescent="0.3">
      <c r="A22" s="8" t="s">
        <v>8</v>
      </c>
      <c r="B22" s="7" t="str">
        <f>IF(AND(D2="right",B19&gt;B5),"Do not Reject Ho",IF(AND(D2="left",B5&lt;B19),"Do not Reject Ho",IF(AND(D2="two",B19&gt;B5),"Do not Reject Ho","Reject Ho")))</f>
        <v>Do not Reject Ho</v>
      </c>
    </row>
    <row r="23" spans="1:2" x14ac:dyDescent="0.3">
      <c r="A23" s="5" t="s">
        <v>9</v>
      </c>
      <c r="B23" s="6"/>
    </row>
    <row r="24" spans="1:2" x14ac:dyDescent="0.3">
      <c r="A24" s="8" t="s">
        <v>8</v>
      </c>
      <c r="B24" s="7" t="str">
        <f>IF(AND($D$2="right",C16&gt;B13),"Reject Ho",IF(AND($D$2="left",C16&lt;B13),"Reject Ho",IF(AND($D$2="two",OR(C16&lt;B13,C16&gt;C13)),"Reject Ho","Do not Reject Ho")))</f>
        <v>Do not Reject Ho</v>
      </c>
    </row>
    <row r="25" spans="1:2" x14ac:dyDescent="0.3">
      <c r="A25" s="5" t="s">
        <v>34</v>
      </c>
      <c r="B25" s="6"/>
    </row>
    <row r="26" spans="1:2" x14ac:dyDescent="0.3">
      <c r="A26" s="8" t="s">
        <v>8</v>
      </c>
      <c r="B26" s="7" t="str">
        <f>IF(AND($D$2="right",B4&gt;D16),"Reject Ho",IF(AND($D$2="left",B4&lt;D16),"Reject Ho",IF(AND($D$2="two",OR(B4&lt;D16,B4&gt;E16)),"Reject Ho","Do not Reject Ho")))</f>
        <v>Do not 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List Box 1">
              <controlPr defaultSize="0" autoLine="0" autoPict="0">
                <anchor moveWithCells="1">
                  <from>
                    <xdr:col>3</xdr:col>
                    <xdr:colOff>0</xdr:colOff>
                    <xdr:row>1</xdr:row>
                    <xdr:rowOff>7620</xdr:rowOff>
                  </from>
                  <to>
                    <xdr:col>3</xdr:col>
                    <xdr:colOff>1036320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6"/>
  <sheetViews>
    <sheetView workbookViewId="0">
      <selection activeCell="B22" sqref="B22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0.88671875" bestFit="1" customWidth="1"/>
    <col min="4" max="4" width="16.44140625" customWidth="1"/>
    <col min="5" max="5" width="14.21875" bestFit="1" customWidth="1"/>
    <col min="7" max="7" width="4.77734375" customWidth="1"/>
  </cols>
  <sheetData>
    <row r="1" spans="1:6" x14ac:dyDescent="0.3">
      <c r="A1" s="17" t="s">
        <v>0</v>
      </c>
      <c r="B1" s="19">
        <v>300</v>
      </c>
      <c r="D1" t="s">
        <v>16</v>
      </c>
      <c r="E1" s="15">
        <v>2</v>
      </c>
      <c r="F1" s="15" t="s">
        <v>18</v>
      </c>
    </row>
    <row r="2" spans="1:6" x14ac:dyDescent="0.3">
      <c r="A2" s="17" t="s">
        <v>31</v>
      </c>
      <c r="B2" s="19">
        <v>228</v>
      </c>
      <c r="D2" t="str">
        <f>IF(E1=1,"left",IF(E1=2,"right","two"))</f>
        <v>right</v>
      </c>
      <c r="E2" s="15"/>
      <c r="F2" s="15" t="s">
        <v>7</v>
      </c>
    </row>
    <row r="3" spans="1:6" x14ac:dyDescent="0.3">
      <c r="A3" s="18" t="s">
        <v>33</v>
      </c>
      <c r="B3" s="19">
        <v>0.72</v>
      </c>
      <c r="E3" s="15"/>
      <c r="F3" s="15" t="s">
        <v>17</v>
      </c>
    </row>
    <row r="4" spans="1:6" x14ac:dyDescent="0.3">
      <c r="A4" s="18" t="s">
        <v>32</v>
      </c>
      <c r="B4" s="40">
        <f>B2/B1</f>
        <v>0.76</v>
      </c>
      <c r="E4" s="15"/>
    </row>
    <row r="5" spans="1:6" x14ac:dyDescent="0.3">
      <c r="A5" s="18" t="s">
        <v>20</v>
      </c>
      <c r="B5" s="19">
        <v>2.5000000000000001E-2</v>
      </c>
    </row>
    <row r="6" spans="1:6" x14ac:dyDescent="0.3">
      <c r="A6" s="17" t="str">
        <f>IF($D$2="right","Ho µ&lt;=",IF($D$2="two","Ho µ=","Ho µ&gt;="))</f>
        <v>Ho µ&lt;=</v>
      </c>
      <c r="B6" s="19">
        <f>B3</f>
        <v>0.72</v>
      </c>
      <c r="C6" s="9" t="s">
        <v>11</v>
      </c>
    </row>
    <row r="7" spans="1:6" x14ac:dyDescent="0.3">
      <c r="A7" s="17" t="str">
        <f>IF($D$2="right","Ha µ &gt;",IF($D$2="two","Ha µ ≠","Ha µ &lt;"))</f>
        <v>Ha µ &gt;</v>
      </c>
      <c r="B7" s="19">
        <f>B6</f>
        <v>0.72</v>
      </c>
      <c r="C7" s="4" t="s">
        <v>12</v>
      </c>
    </row>
    <row r="8" spans="1:6" x14ac:dyDescent="0.3">
      <c r="A8" s="23"/>
      <c r="B8" s="24" t="s">
        <v>25</v>
      </c>
      <c r="C8" s="24" t="s">
        <v>26</v>
      </c>
      <c r="D8" s="27" t="s">
        <v>27</v>
      </c>
    </row>
    <row r="9" spans="1:6" x14ac:dyDescent="0.3">
      <c r="A9" s="23" t="s">
        <v>24</v>
      </c>
      <c r="B9" s="25">
        <f>B3*B1</f>
        <v>216</v>
      </c>
      <c r="C9" s="25">
        <f>B1*(1-B3)</f>
        <v>84.000000000000014</v>
      </c>
      <c r="D9" s="33" t="str">
        <f>IF(AND(B9&gt;=5,C9&gt;=5),"SampleS is Ok, go ahead","Stop! SampleS too small")</f>
        <v>SampleS is Ok, go ahead</v>
      </c>
    </row>
    <row r="10" spans="1:6" x14ac:dyDescent="0.3">
      <c r="A10" s="29" t="s">
        <v>28</v>
      </c>
      <c r="B10" s="22"/>
    </row>
    <row r="11" spans="1:6" ht="25.8" customHeight="1" x14ac:dyDescent="0.3">
      <c r="B11" s="34">
        <f>(B3*(1-B3)/B1)^(1/2)</f>
        <v>2.5922962793631439E-2</v>
      </c>
    </row>
    <row r="12" spans="1:6" x14ac:dyDescent="0.3">
      <c r="B12" s="16" t="str">
        <f>IF($D$2="two","-z at α/2","")</f>
        <v/>
      </c>
      <c r="C12" s="14" t="str">
        <f>IF($D$2="two","z at α/2","")</f>
        <v/>
      </c>
    </row>
    <row r="13" spans="1:6" x14ac:dyDescent="0.3">
      <c r="A13" s="9" t="s">
        <v>2</v>
      </c>
      <c r="B13" s="12">
        <f>IF($D$2="two",NORMSINV($B$5/2),IF($D$2="right",-NORMSINV($B$5),NORMSINV($B$5)))</f>
        <v>1.9599639845400538</v>
      </c>
      <c r="C13" s="11" t="str">
        <f>IF($D$2="two",-NORMSINV($B$5/2),IF($D$2="right","Right tail","Left tail"))</f>
        <v>Right tail</v>
      </c>
    </row>
    <row r="14" spans="1:6" x14ac:dyDescent="0.3">
      <c r="B14" s="3"/>
    </row>
    <row r="15" spans="1:6" x14ac:dyDescent="0.3">
      <c r="C15" s="13" t="s">
        <v>13</v>
      </c>
      <c r="D15" s="14" t="str">
        <f>IF($D$2="two","Lower p at α/2","p Critical at α")</f>
        <v>p Critical at α</v>
      </c>
      <c r="E15" s="14" t="str">
        <f>IF($D$2="two","Upper p at α/2","")</f>
        <v/>
      </c>
    </row>
    <row r="16" spans="1:6" x14ac:dyDescent="0.3">
      <c r="B16" s="10" t="s">
        <v>6</v>
      </c>
      <c r="C16" s="11">
        <f>(B4-B3)/B11</f>
        <v>1.5430334996209205</v>
      </c>
      <c r="D16" s="11">
        <f>IF(D2="two",$B$3+$B$13*$B$11,$B$3+$B$13*$B$11)</f>
        <v>0.77080807344808944</v>
      </c>
      <c r="E16" s="11" t="str">
        <f>IF(D2="two",$B$3+C13*$B$11,"")</f>
        <v/>
      </c>
    </row>
    <row r="17" spans="1:2" x14ac:dyDescent="0.3">
      <c r="B17" s="2"/>
    </row>
    <row r="18" spans="1:2" x14ac:dyDescent="0.3">
      <c r="B18" t="s">
        <v>14</v>
      </c>
    </row>
    <row r="19" spans="1:2" x14ac:dyDescent="0.3">
      <c r="A19" t="s">
        <v>3</v>
      </c>
      <c r="B19" s="1">
        <f>IF(D2="right",1-NORMSDIST(C16),IF(D2="left",NORMSDIST(C16),IF(C16&gt;0,2*NORMSDIST(-C16),2*NORMSDIST(C16))))</f>
        <v>6.1411324050696048E-2</v>
      </c>
    </row>
    <row r="21" spans="1:2" x14ac:dyDescent="0.3">
      <c r="A21" s="5" t="s">
        <v>15</v>
      </c>
      <c r="B21" s="6"/>
    </row>
    <row r="22" spans="1:2" x14ac:dyDescent="0.3">
      <c r="A22" s="8" t="s">
        <v>8</v>
      </c>
      <c r="B22" s="7" t="str">
        <f>IF(AND(D2="right",B19&gt;B5),"Do not Reject Ho",IF(AND(D2="left",B5&lt;B19),"Do not Reject Ho",IF(AND(D2="two",B19&gt;B5),"Do not Reject Ho","Reject Ho")))</f>
        <v>Do not Reject Ho</v>
      </c>
    </row>
    <row r="23" spans="1:2" x14ac:dyDescent="0.3">
      <c r="A23" s="5" t="s">
        <v>9</v>
      </c>
      <c r="B23" s="6"/>
    </row>
    <row r="24" spans="1:2" x14ac:dyDescent="0.3">
      <c r="A24" s="8" t="s">
        <v>8</v>
      </c>
      <c r="B24" s="7" t="str">
        <f>IF(AND($D$2="right",C16&gt;B13),"Reject Ho",IF(AND($D$2="left",C16&lt;B13),"Reject Ho",IF(AND($D$2="two",OR(C16&lt;B13,C16&gt;C13)),"Reject Ho","Do not Reject Ho")))</f>
        <v>Do not Reject Ho</v>
      </c>
    </row>
    <row r="25" spans="1:2" x14ac:dyDescent="0.3">
      <c r="A25" s="5" t="s">
        <v>34</v>
      </c>
      <c r="B25" s="6"/>
    </row>
    <row r="26" spans="1:2" x14ac:dyDescent="0.3">
      <c r="A26" s="8" t="s">
        <v>8</v>
      </c>
      <c r="B26" s="7" t="str">
        <f>IF(AND($D$2="right",B4&gt;D16),"Reject Ho",IF(AND($D$2="left",B4&lt;D16),"Reject Ho",IF(AND($D$2="two",OR(B4&lt;D16,B4&gt;E16)),"Reject Ho","Do not Reject Ho")))</f>
        <v>Do not 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1" r:id="rId4" name="List Box 1">
              <controlPr defaultSize="0" autoLine="0" autoPict="0">
                <anchor moveWithCells="1">
                  <from>
                    <xdr:col>3</xdr:col>
                    <xdr:colOff>0</xdr:colOff>
                    <xdr:row>1</xdr:row>
                    <xdr:rowOff>7620</xdr:rowOff>
                  </from>
                  <to>
                    <xdr:col>3</xdr:col>
                    <xdr:colOff>1036320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6"/>
  <sheetViews>
    <sheetView workbookViewId="0">
      <selection activeCell="B6" sqref="B6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0.88671875" bestFit="1" customWidth="1"/>
    <col min="4" max="4" width="16.44140625" customWidth="1"/>
    <col min="5" max="5" width="14.21875" bestFit="1" customWidth="1"/>
    <col min="7" max="7" width="4.77734375" customWidth="1"/>
  </cols>
  <sheetData>
    <row r="1" spans="1:6" x14ac:dyDescent="0.3">
      <c r="A1" s="17" t="s">
        <v>0</v>
      </c>
      <c r="B1" s="19">
        <v>400</v>
      </c>
      <c r="D1" t="s">
        <v>16</v>
      </c>
      <c r="E1" s="15">
        <v>2</v>
      </c>
      <c r="F1" s="15" t="s">
        <v>18</v>
      </c>
    </row>
    <row r="2" spans="1:6" x14ac:dyDescent="0.3">
      <c r="A2" s="17" t="s">
        <v>31</v>
      </c>
      <c r="B2" s="19">
        <v>174</v>
      </c>
      <c r="D2" t="str">
        <f>IF(E1=1,"left",IF(E1=2,"right","two"))</f>
        <v>right</v>
      </c>
      <c r="E2" s="15"/>
      <c r="F2" s="15" t="s">
        <v>7</v>
      </c>
    </row>
    <row r="3" spans="1:6" x14ac:dyDescent="0.3">
      <c r="A3" s="18" t="s">
        <v>33</v>
      </c>
      <c r="B3" s="19">
        <v>0.4</v>
      </c>
      <c r="E3" s="15"/>
      <c r="F3" s="15" t="s">
        <v>17</v>
      </c>
    </row>
    <row r="4" spans="1:6" x14ac:dyDescent="0.3">
      <c r="A4" s="18" t="s">
        <v>32</v>
      </c>
      <c r="B4" s="40">
        <f>B2/B1</f>
        <v>0.435</v>
      </c>
      <c r="E4" s="15"/>
    </row>
    <row r="5" spans="1:6" x14ac:dyDescent="0.3">
      <c r="A5" s="18" t="s">
        <v>20</v>
      </c>
      <c r="B5" s="19">
        <v>0.05</v>
      </c>
    </row>
    <row r="6" spans="1:6" x14ac:dyDescent="0.3">
      <c r="A6" s="17" t="str">
        <f>IF($D$2="right","Ho µ&lt;=",IF($D$2="two","Ho µ=","Ho µ&gt;="))</f>
        <v>Ho µ&lt;=</v>
      </c>
      <c r="B6" s="19">
        <f>B3</f>
        <v>0.4</v>
      </c>
      <c r="C6" s="9" t="s">
        <v>11</v>
      </c>
    </row>
    <row r="7" spans="1:6" x14ac:dyDescent="0.3">
      <c r="A7" s="17" t="str">
        <f>IF($D$2="right","Ha µ &gt;",IF($D$2="two","Ha µ ≠","Ha µ &lt;"))</f>
        <v>Ha µ &gt;</v>
      </c>
      <c r="B7" s="19">
        <f>B6</f>
        <v>0.4</v>
      </c>
      <c r="C7" s="4" t="s">
        <v>12</v>
      </c>
    </row>
    <row r="8" spans="1:6" x14ac:dyDescent="0.3">
      <c r="A8" s="23"/>
      <c r="B8" s="24" t="s">
        <v>25</v>
      </c>
      <c r="C8" s="24" t="s">
        <v>26</v>
      </c>
      <c r="D8" s="27" t="s">
        <v>27</v>
      </c>
    </row>
    <row r="9" spans="1:6" x14ac:dyDescent="0.3">
      <c r="A9" s="23" t="s">
        <v>24</v>
      </c>
      <c r="B9" s="25">
        <f>B3*B1</f>
        <v>160</v>
      </c>
      <c r="C9" s="25">
        <f>B1*(1-B3)</f>
        <v>240</v>
      </c>
      <c r="D9" s="33" t="str">
        <f>IF(AND(B9&gt;=5,C9&gt;=5),"SampleS is Ok, go ahead","Stop! SampleS too small")</f>
        <v>SampleS is Ok, go ahead</v>
      </c>
    </row>
    <row r="10" spans="1:6" x14ac:dyDescent="0.3">
      <c r="A10" s="29" t="s">
        <v>28</v>
      </c>
      <c r="B10" s="22"/>
    </row>
    <row r="11" spans="1:6" ht="25.8" customHeight="1" x14ac:dyDescent="0.3">
      <c r="B11" s="34">
        <f>(B3*(1-B3)/B1)^(1/2)</f>
        <v>2.4494897427831779E-2</v>
      </c>
    </row>
    <row r="12" spans="1:6" x14ac:dyDescent="0.3">
      <c r="B12" s="16" t="str">
        <f>IF($D$2="two","-z at α/2","")</f>
        <v/>
      </c>
      <c r="C12" s="14" t="str">
        <f>IF($D$2="two","z at α/2","")</f>
        <v/>
      </c>
    </row>
    <row r="13" spans="1:6" x14ac:dyDescent="0.3">
      <c r="A13" s="9" t="s">
        <v>2</v>
      </c>
      <c r="B13" s="12">
        <f>IF($D$2="two",NORMSINV($B$5/2),IF($D$2="right",-NORMSINV($B$5),NORMSINV($B$5)))</f>
        <v>1.6448536269514726</v>
      </c>
      <c r="C13" s="11" t="str">
        <f>IF($D$2="two",-NORMSINV($B$5/2),IF($D$2="right","Right tail","Left tail"))</f>
        <v>Right tail</v>
      </c>
    </row>
    <row r="14" spans="1:6" x14ac:dyDescent="0.3">
      <c r="B14" s="3"/>
    </row>
    <row r="15" spans="1:6" x14ac:dyDescent="0.3">
      <c r="C15" s="13" t="s">
        <v>13</v>
      </c>
      <c r="D15" s="14" t="str">
        <f>IF($D$2="two","Lower p at α/2","p Critical at α")</f>
        <v>p Critical at α</v>
      </c>
      <c r="E15" s="14" t="str">
        <f>IF($D$2="two","Upper p at α/2","")</f>
        <v/>
      </c>
    </row>
    <row r="16" spans="1:6" x14ac:dyDescent="0.3">
      <c r="B16" s="10" t="s">
        <v>6</v>
      </c>
      <c r="C16" s="11">
        <f>(B4-B3)/B11</f>
        <v>1.4288690166235196</v>
      </c>
      <c r="D16" s="11">
        <f>IF(D2="two",$B$3+$B$13*$B$11,$B$3+$B$13*$B$11)</f>
        <v>0.44029052087597342</v>
      </c>
      <c r="E16" s="11" t="str">
        <f>IF(D2="two",$B$3+C13*$B$11,"")</f>
        <v/>
      </c>
    </row>
    <row r="17" spans="1:2" x14ac:dyDescent="0.3">
      <c r="B17" s="2"/>
    </row>
    <row r="18" spans="1:2" x14ac:dyDescent="0.3">
      <c r="B18" t="s">
        <v>14</v>
      </c>
    </row>
    <row r="19" spans="1:2" x14ac:dyDescent="0.3">
      <c r="A19" t="s">
        <v>3</v>
      </c>
      <c r="B19" s="1">
        <f>IF(D2="right",1-NORMSDIST(C16),IF(D2="left",NORMSDIST(C16),IF(C16&gt;0,2*NORMSDIST(-C16),2*NORMSDIST(C16))))</f>
        <v>7.6520942079410181E-2</v>
      </c>
    </row>
    <row r="21" spans="1:2" x14ac:dyDescent="0.3">
      <c r="A21" s="5" t="s">
        <v>15</v>
      </c>
      <c r="B21" s="6"/>
    </row>
    <row r="22" spans="1:2" x14ac:dyDescent="0.3">
      <c r="A22" s="8" t="s">
        <v>8</v>
      </c>
      <c r="B22" s="7" t="str">
        <f>IF(AND(D2="right",B19&gt;B5),"Do not Reject Ho",IF(AND(D2="left",B5&lt;B19),"Do not Reject Ho",IF(AND(D2="two",B19&gt;B5),"Do not Reject Ho","Reject Ho")))</f>
        <v>Do not Reject Ho</v>
      </c>
    </row>
    <row r="23" spans="1:2" x14ac:dyDescent="0.3">
      <c r="A23" s="5" t="s">
        <v>9</v>
      </c>
      <c r="B23" s="6"/>
    </row>
    <row r="24" spans="1:2" x14ac:dyDescent="0.3">
      <c r="A24" s="8" t="s">
        <v>8</v>
      </c>
      <c r="B24" s="7" t="str">
        <f>IF(AND($D$2="right",C16&gt;B13),"Reject Ho",IF(AND($D$2="left",C16&lt;B13),"Reject Ho",IF(AND($D$2="two",OR(C16&lt;B13,C16&gt;C13)),"Reject Ho","Do not Reject Ho")))</f>
        <v>Do not Reject Ho</v>
      </c>
    </row>
    <row r="25" spans="1:2" x14ac:dyDescent="0.3">
      <c r="A25" s="5" t="s">
        <v>34</v>
      </c>
      <c r="B25" s="6"/>
    </row>
    <row r="26" spans="1:2" x14ac:dyDescent="0.3">
      <c r="A26" s="8" t="s">
        <v>8</v>
      </c>
      <c r="B26" s="7" t="str">
        <f>IF(AND($D$2="right",B4&gt;D16),"Reject Ho",IF(AND($D$2="left",B4&lt;D16),"Reject Ho",IF(AND($D$2="two",OR(B4&lt;D16,B4&gt;E16)),"Reject Ho","Do not Reject Ho")))</f>
        <v>Do not 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4" name="List Box 1">
              <controlPr defaultSize="0" autoLine="0" autoPict="0">
                <anchor moveWithCells="1">
                  <from>
                    <xdr:col>3</xdr:col>
                    <xdr:colOff>0</xdr:colOff>
                    <xdr:row>1</xdr:row>
                    <xdr:rowOff>7620</xdr:rowOff>
                  </from>
                  <to>
                    <xdr:col>3</xdr:col>
                    <xdr:colOff>1036320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6"/>
  <sheetViews>
    <sheetView workbookViewId="0">
      <selection activeCell="D13" sqref="D13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0.88671875" bestFit="1" customWidth="1"/>
    <col min="4" max="4" width="16.44140625" customWidth="1"/>
    <col min="5" max="5" width="14.21875" bestFit="1" customWidth="1"/>
    <col min="7" max="7" width="4.77734375" customWidth="1"/>
  </cols>
  <sheetData>
    <row r="1" spans="1:6" x14ac:dyDescent="0.3">
      <c r="A1" s="17" t="s">
        <v>0</v>
      </c>
      <c r="B1" s="19">
        <v>200</v>
      </c>
      <c r="D1" t="s">
        <v>16</v>
      </c>
      <c r="E1" s="15">
        <v>2</v>
      </c>
      <c r="F1" s="15" t="s">
        <v>18</v>
      </c>
    </row>
    <row r="2" spans="1:6" x14ac:dyDescent="0.3">
      <c r="A2" s="17" t="s">
        <v>31</v>
      </c>
      <c r="B2" s="19">
        <v>24</v>
      </c>
      <c r="D2" t="str">
        <f>IF(E1=1,"left",IF(E1=2,"right","two"))</f>
        <v>right</v>
      </c>
      <c r="E2" s="15"/>
      <c r="F2" s="15" t="s">
        <v>7</v>
      </c>
    </row>
    <row r="3" spans="1:6" x14ac:dyDescent="0.3">
      <c r="A3" s="18" t="s">
        <v>33</v>
      </c>
      <c r="B3" s="19">
        <v>0.1</v>
      </c>
      <c r="E3" s="15"/>
      <c r="F3" s="15" t="s">
        <v>17</v>
      </c>
    </row>
    <row r="4" spans="1:6" x14ac:dyDescent="0.3">
      <c r="A4" s="18" t="s">
        <v>32</v>
      </c>
      <c r="B4" s="40">
        <f>B2/B1</f>
        <v>0.12</v>
      </c>
      <c r="E4" s="15"/>
    </row>
    <row r="5" spans="1:6" x14ac:dyDescent="0.3">
      <c r="A5" s="18" t="s">
        <v>20</v>
      </c>
      <c r="B5" s="19">
        <v>0.05</v>
      </c>
    </row>
    <row r="6" spans="1:6" x14ac:dyDescent="0.3">
      <c r="A6" s="17" t="str">
        <f>IF($D$2="right","Ho µ&lt;=",IF($D$2="two","Ho µ=","Ho µ&gt;="))</f>
        <v>Ho µ&lt;=</v>
      </c>
      <c r="B6" s="19">
        <f>B3</f>
        <v>0.1</v>
      </c>
      <c r="C6" s="9" t="s">
        <v>11</v>
      </c>
    </row>
    <row r="7" spans="1:6" x14ac:dyDescent="0.3">
      <c r="A7" s="17" t="str">
        <f>IF($D$2="right","Ha µ &gt;",IF($D$2="two","Ha µ ≠","Ha µ &lt;"))</f>
        <v>Ha µ &gt;</v>
      </c>
      <c r="B7" s="19">
        <f>B6</f>
        <v>0.1</v>
      </c>
      <c r="C7" s="4" t="s">
        <v>12</v>
      </c>
    </row>
    <row r="8" spans="1:6" x14ac:dyDescent="0.3">
      <c r="A8" s="23"/>
      <c r="B8" s="24" t="s">
        <v>25</v>
      </c>
      <c r="C8" s="24" t="s">
        <v>26</v>
      </c>
      <c r="D8" s="27" t="s">
        <v>27</v>
      </c>
    </row>
    <row r="9" spans="1:6" x14ac:dyDescent="0.3">
      <c r="A9" s="23" t="s">
        <v>24</v>
      </c>
      <c r="B9" s="25">
        <f>B3*B1</f>
        <v>20</v>
      </c>
      <c r="C9" s="25">
        <f>B1*(1-B3)</f>
        <v>180</v>
      </c>
      <c r="D9" s="33" t="str">
        <f>IF(AND(B9&gt;=5,C9&gt;=5),"SampleS is Ok, go ahead","Stop! SampleS too small")</f>
        <v>SampleS is Ok, go ahead</v>
      </c>
    </row>
    <row r="10" spans="1:6" x14ac:dyDescent="0.3">
      <c r="A10" s="29" t="s">
        <v>28</v>
      </c>
      <c r="B10" s="22"/>
    </row>
    <row r="11" spans="1:6" ht="25.8" customHeight="1" x14ac:dyDescent="0.3">
      <c r="B11" s="34">
        <f>(B3*(1-B3)/B1)^(1/2)</f>
        <v>2.1213203435596427E-2</v>
      </c>
    </row>
    <row r="12" spans="1:6" x14ac:dyDescent="0.3">
      <c r="B12" s="16" t="str">
        <f>IF($D$2="two","-z at α/2","")</f>
        <v/>
      </c>
      <c r="C12" s="14" t="str">
        <f>IF($D$2="two","z at α/2","")</f>
        <v/>
      </c>
    </row>
    <row r="13" spans="1:6" x14ac:dyDescent="0.3">
      <c r="A13" s="9" t="s">
        <v>2</v>
      </c>
      <c r="B13" s="12">
        <f>IF($D$2="two",NORMSINV($B$5/2),IF($D$2="right",-NORMSINV($B$5),NORMSINV($B$5)))</f>
        <v>1.6448536269514726</v>
      </c>
      <c r="C13" s="11" t="str">
        <f>IF($D$2="two",-NORMSINV($B$5/2),IF($D$2="right","Right tail","Left tail"))</f>
        <v>Right tail</v>
      </c>
    </row>
    <row r="14" spans="1:6" x14ac:dyDescent="0.3">
      <c r="B14" s="3"/>
    </row>
    <row r="15" spans="1:6" x14ac:dyDescent="0.3">
      <c r="C15" s="13" t="s">
        <v>13</v>
      </c>
      <c r="D15" s="14" t="str">
        <f>IF($D$2="two","Lower p at α/2","p Critical at α")</f>
        <v>p Critical at α</v>
      </c>
      <c r="E15" s="14" t="str">
        <f>IF($D$2="two","Upper p at α/2","")</f>
        <v/>
      </c>
    </row>
    <row r="16" spans="1:6" x14ac:dyDescent="0.3">
      <c r="B16" s="10" t="s">
        <v>6</v>
      </c>
      <c r="C16" s="11">
        <f>(B4-B3)/B11</f>
        <v>0.9428090415820628</v>
      </c>
      <c r="D16" s="11">
        <f>IF(D2="two",$B$3+$B$13*$B$11,$B$3+$B$13*$B$11)</f>
        <v>0.13489261461030022</v>
      </c>
      <c r="E16" s="11" t="str">
        <f>IF(D2="two",$B$3+C13*$B$11,"")</f>
        <v/>
      </c>
    </row>
    <row r="17" spans="1:2" x14ac:dyDescent="0.3">
      <c r="B17" s="2"/>
    </row>
    <row r="18" spans="1:2" x14ac:dyDescent="0.3">
      <c r="B18" t="s">
        <v>14</v>
      </c>
    </row>
    <row r="19" spans="1:2" x14ac:dyDescent="0.3">
      <c r="A19" t="s">
        <v>3</v>
      </c>
      <c r="B19" s="1">
        <f>IF(D2="right",1-NORMSDIST(C16),IF(D2="left",NORMSDIST(C16),IF(C16&gt;0,2*NORMSDIST(-C16),2*NORMSDIST(C16))))</f>
        <v>0.17288929307558032</v>
      </c>
    </row>
    <row r="21" spans="1:2" x14ac:dyDescent="0.3">
      <c r="A21" s="5" t="s">
        <v>15</v>
      </c>
      <c r="B21" s="6"/>
    </row>
    <row r="22" spans="1:2" x14ac:dyDescent="0.3">
      <c r="A22" s="8" t="s">
        <v>8</v>
      </c>
      <c r="B22" s="7" t="str">
        <f>IF(AND(D2="right",B19&gt;B5),"Do not Reject Ho",IF(AND(D2="left",B5&lt;B19),"Do not Reject Ho",IF(AND(D2="two",B19&gt;B5),"Do not Reject Ho","Reject Ho")))</f>
        <v>Do not Reject Ho</v>
      </c>
    </row>
    <row r="23" spans="1:2" x14ac:dyDescent="0.3">
      <c r="A23" s="5" t="s">
        <v>9</v>
      </c>
      <c r="B23" s="6"/>
    </row>
    <row r="24" spans="1:2" x14ac:dyDescent="0.3">
      <c r="A24" s="8" t="s">
        <v>8</v>
      </c>
      <c r="B24" s="7" t="str">
        <f>IF(AND($D$2="right",C16&gt;B13),"Reject Ho",IF(AND($D$2="left",C16&lt;B13),"Reject Ho",IF(AND($D$2="two",OR(C16&lt;B13,C16&gt;C13)),"Reject Ho","Do not Reject Ho")))</f>
        <v>Do not Reject Ho</v>
      </c>
    </row>
    <row r="25" spans="1:2" x14ac:dyDescent="0.3">
      <c r="A25" s="5" t="s">
        <v>34</v>
      </c>
      <c r="B25" s="6"/>
    </row>
    <row r="26" spans="1:2" x14ac:dyDescent="0.3">
      <c r="A26" s="8" t="s">
        <v>8</v>
      </c>
      <c r="B26" s="7" t="str">
        <f>IF(AND($D$2="right",B4&gt;D16),"Reject Ho",IF(AND($D$2="left",B4&lt;D16),"Reject Ho",IF(AND($D$2="two",OR(B4&lt;D16,B4&gt;E16)),"Reject Ho","Do not Reject Ho")))</f>
        <v>Do not 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4" name="List Box 1">
              <controlPr defaultSize="0" autoLine="0" autoPict="0">
                <anchor moveWithCells="1">
                  <from>
                    <xdr:col>3</xdr:col>
                    <xdr:colOff>0</xdr:colOff>
                    <xdr:row>1</xdr:row>
                    <xdr:rowOff>7620</xdr:rowOff>
                  </from>
                  <to>
                    <xdr:col>3</xdr:col>
                    <xdr:colOff>1036320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6"/>
  <sheetViews>
    <sheetView workbookViewId="0">
      <selection activeCell="B7" sqref="B7"/>
    </sheetView>
  </sheetViews>
  <sheetFormatPr defaultRowHeight="14.4" x14ac:dyDescent="0.3"/>
  <cols>
    <col min="1" max="1" width="14.5546875" bestFit="1" customWidth="1"/>
    <col min="2" max="2" width="9.44140625" customWidth="1"/>
    <col min="3" max="3" width="10.88671875" bestFit="1" customWidth="1"/>
    <col min="4" max="4" width="16.44140625" customWidth="1"/>
    <col min="5" max="5" width="14.21875" bestFit="1" customWidth="1"/>
    <col min="7" max="7" width="4.77734375" customWidth="1"/>
  </cols>
  <sheetData>
    <row r="1" spans="1:6" x14ac:dyDescent="0.3">
      <c r="A1" s="17" t="s">
        <v>0</v>
      </c>
      <c r="B1" s="19">
        <v>290</v>
      </c>
      <c r="D1" t="s">
        <v>16</v>
      </c>
      <c r="E1" s="15">
        <v>3</v>
      </c>
      <c r="F1" s="15" t="s">
        <v>18</v>
      </c>
    </row>
    <row r="2" spans="1:6" x14ac:dyDescent="0.3">
      <c r="A2" s="17" t="s">
        <v>31</v>
      </c>
      <c r="B2" s="19">
        <v>104.4</v>
      </c>
      <c r="D2" t="str">
        <f>IF(E1=1,"left",IF(E1=2,"right","two"))</f>
        <v>two</v>
      </c>
      <c r="E2" s="15"/>
      <c r="F2" s="15" t="s">
        <v>7</v>
      </c>
    </row>
    <row r="3" spans="1:6" x14ac:dyDescent="0.3">
      <c r="A3" s="18" t="s">
        <v>33</v>
      </c>
      <c r="B3" s="19">
        <v>0.26</v>
      </c>
      <c r="E3" s="15"/>
      <c r="F3" s="15" t="s">
        <v>17</v>
      </c>
    </row>
    <row r="4" spans="1:6" x14ac:dyDescent="0.3">
      <c r="A4" s="18" t="s">
        <v>32</v>
      </c>
      <c r="B4" s="40">
        <f>B2/B1</f>
        <v>0.36000000000000004</v>
      </c>
      <c r="E4" s="15"/>
    </row>
    <row r="5" spans="1:6" x14ac:dyDescent="0.3">
      <c r="A5" s="18" t="s">
        <v>20</v>
      </c>
      <c r="B5" s="19">
        <v>0.05</v>
      </c>
    </row>
    <row r="6" spans="1:6" x14ac:dyDescent="0.3">
      <c r="A6" s="17" t="str">
        <f>IF($D$2="right","Ho µ&lt;=",IF($D$2="two","Ho µ=","Ho µ&gt;="))</f>
        <v>Ho µ=</v>
      </c>
      <c r="B6" s="19">
        <f>B3</f>
        <v>0.26</v>
      </c>
      <c r="C6" s="9" t="s">
        <v>11</v>
      </c>
    </row>
    <row r="7" spans="1:6" x14ac:dyDescent="0.3">
      <c r="A7" s="17" t="str">
        <f>IF($D$2="right","Ha µ &gt;",IF($D$2="two","Ha µ ≠","Ha µ &lt;"))</f>
        <v>Ha µ ≠</v>
      </c>
      <c r="B7" s="19">
        <f>B6</f>
        <v>0.26</v>
      </c>
      <c r="C7" s="4" t="s">
        <v>12</v>
      </c>
    </row>
    <row r="8" spans="1:6" x14ac:dyDescent="0.3">
      <c r="A8" s="23"/>
      <c r="B8" s="24" t="s">
        <v>25</v>
      </c>
      <c r="C8" s="24" t="s">
        <v>26</v>
      </c>
      <c r="D8" s="27" t="s">
        <v>27</v>
      </c>
    </row>
    <row r="9" spans="1:6" x14ac:dyDescent="0.3">
      <c r="A9" s="23" t="s">
        <v>24</v>
      </c>
      <c r="B9" s="25">
        <f>B3*B1</f>
        <v>75.400000000000006</v>
      </c>
      <c r="C9" s="25">
        <f>B1*(1-B3)</f>
        <v>214.6</v>
      </c>
      <c r="D9" s="33" t="str">
        <f>IF(AND(B9&gt;=5,C9&gt;=5),"SampleS is Ok, go ahead","Stop! SampleS too small")</f>
        <v>SampleS is Ok, go ahead</v>
      </c>
    </row>
    <row r="10" spans="1:6" x14ac:dyDescent="0.3">
      <c r="A10" s="29" t="s">
        <v>28</v>
      </c>
      <c r="B10" s="22"/>
    </row>
    <row r="11" spans="1:6" ht="25.8" customHeight="1" x14ac:dyDescent="0.3">
      <c r="B11" s="34">
        <f>(B3*(1-B3)/B1)^(1/2)</f>
        <v>2.5757489704201941E-2</v>
      </c>
    </row>
    <row r="12" spans="1:6" x14ac:dyDescent="0.3">
      <c r="B12" s="16" t="str">
        <f>IF($D$2="two","-z at α/2","")</f>
        <v>-z at α/2</v>
      </c>
      <c r="C12" s="14" t="str">
        <f>IF($D$2="two","z at α/2","")</f>
        <v>z at α/2</v>
      </c>
    </row>
    <row r="13" spans="1:6" x14ac:dyDescent="0.3">
      <c r="A13" s="9" t="s">
        <v>2</v>
      </c>
      <c r="B13" s="12">
        <f>IF($D$2="two",NORMSINV($B$5/2),IF($D$2="right",-NORMSINV($B$5),NORMSINV($B$5)))</f>
        <v>-1.9599639845400538</v>
      </c>
      <c r="C13" s="11">
        <f>IF($D$2="two",-NORMSINV($B$5/2),IF($D$2="right","Right tail","Left tail"))</f>
        <v>1.9599639845400538</v>
      </c>
    </row>
    <row r="14" spans="1:6" x14ac:dyDescent="0.3">
      <c r="B14" s="3"/>
    </row>
    <row r="15" spans="1:6" x14ac:dyDescent="0.3">
      <c r="C15" s="13" t="s">
        <v>13</v>
      </c>
      <c r="D15" s="14" t="str">
        <f>IF($D$2="two","Lower p at α/2","p Critical at α")</f>
        <v>Lower p at α/2</v>
      </c>
      <c r="E15" s="14" t="str">
        <f>IF($D$2="two","Upper p at α/2","")</f>
        <v>Upper p at α/2</v>
      </c>
    </row>
    <row r="16" spans="1:6" x14ac:dyDescent="0.3">
      <c r="B16" s="10" t="s">
        <v>6</v>
      </c>
      <c r="C16" s="11">
        <f>(B4-B3)/B11</f>
        <v>3.8823659117560108</v>
      </c>
      <c r="D16" s="11">
        <f>IF(D2="two",$B$3+$B$13*$B$11,$B$3+$B$13*$B$11)</f>
        <v>0.20951624784760298</v>
      </c>
      <c r="E16" s="11">
        <f>IF(D2="two",$B$3+C13*$B$11,"")</f>
        <v>0.31048375215239704</v>
      </c>
    </row>
    <row r="17" spans="1:2" x14ac:dyDescent="0.3">
      <c r="B17" s="2"/>
    </row>
    <row r="18" spans="1:2" x14ac:dyDescent="0.3">
      <c r="B18" t="s">
        <v>14</v>
      </c>
    </row>
    <row r="19" spans="1:2" x14ac:dyDescent="0.3">
      <c r="A19" t="s">
        <v>3</v>
      </c>
      <c r="B19" s="1">
        <f>IF(D2="right",1-NORMSDIST(C16),IF(D2="left",NORMSDIST(C16),IF(C16&gt;0,2*NORMSDIST(-C16),2*NORMSDIST(C16))))</f>
        <v>1.034450601548373E-4</v>
      </c>
    </row>
    <row r="21" spans="1:2" x14ac:dyDescent="0.3">
      <c r="A21" s="5" t="s">
        <v>15</v>
      </c>
      <c r="B21" s="6"/>
    </row>
    <row r="22" spans="1:2" x14ac:dyDescent="0.3">
      <c r="A22" s="8" t="s">
        <v>8</v>
      </c>
      <c r="B22" s="7" t="str">
        <f>IF(AND(D2="right",B19&gt;B5),"Do not Reject Ho",IF(AND(D2="left",B5&lt;B19),"Do not Reject Ho",IF(AND(D2="two",B19&gt;B5),"Do not Reject Ho","Reject Ho")))</f>
        <v>Reject Ho</v>
      </c>
    </row>
    <row r="23" spans="1:2" x14ac:dyDescent="0.3">
      <c r="A23" s="5" t="s">
        <v>9</v>
      </c>
      <c r="B23" s="6"/>
    </row>
    <row r="24" spans="1:2" x14ac:dyDescent="0.3">
      <c r="A24" s="8" t="s">
        <v>8</v>
      </c>
      <c r="B24" s="7" t="str">
        <f>IF(AND($D$2="right",C16&gt;B13),"Reject Ho",IF(AND($D$2="left",C16&lt;B13),"Reject Ho",IF(AND($D$2="two",OR(C16&lt;B13,C16&gt;C13)),"Reject Ho","Do not Reject Ho")))</f>
        <v>Reject Ho</v>
      </c>
    </row>
    <row r="25" spans="1:2" x14ac:dyDescent="0.3">
      <c r="A25" s="5" t="s">
        <v>34</v>
      </c>
      <c r="B25" s="6"/>
    </row>
    <row r="26" spans="1:2" x14ac:dyDescent="0.3">
      <c r="A26" s="8" t="s">
        <v>8</v>
      </c>
      <c r="B26" s="7" t="str">
        <f>IF(AND($D$2="right",B4&gt;D16),"Reject Ho",IF(AND($D$2="left",B4&lt;D16),"Reject Ho",IF(AND($D$2="two",OR(B4&lt;D16,B4&gt;E16)),"Reject Ho","Do not Reject Ho")))</f>
        <v>Reject Ho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4" name="List Box 1">
              <controlPr defaultSize="0" autoLine="0" autoPict="0">
                <anchor moveWithCells="1">
                  <from>
                    <xdr:col>3</xdr:col>
                    <xdr:colOff>0</xdr:colOff>
                    <xdr:row>1</xdr:row>
                    <xdr:rowOff>7620</xdr:rowOff>
                  </from>
                  <to>
                    <xdr:col>3</xdr:col>
                    <xdr:colOff>1036320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/>
  </sheetViews>
  <sheetFormatPr defaultRowHeight="14.4" x14ac:dyDescent="0.3"/>
  <sheetData>
    <row r="1" spans="1:2" x14ac:dyDescent="0.3">
      <c r="A1">
        <v>63</v>
      </c>
      <c r="B1">
        <v>0.5</v>
      </c>
    </row>
    <row r="2" spans="1:2" x14ac:dyDescent="0.3">
      <c r="A2">
        <v>63</v>
      </c>
      <c r="B2">
        <v>1</v>
      </c>
    </row>
    <row r="3" spans="1:2" x14ac:dyDescent="0.3">
      <c r="A3">
        <v>63</v>
      </c>
      <c r="B3">
        <v>1.5</v>
      </c>
    </row>
    <row r="4" spans="1:2" x14ac:dyDescent="0.3">
      <c r="A4">
        <v>64</v>
      </c>
      <c r="B4">
        <v>0.5</v>
      </c>
    </row>
    <row r="5" spans="1:2" x14ac:dyDescent="0.3">
      <c r="A5">
        <v>64</v>
      </c>
      <c r="B5">
        <v>1</v>
      </c>
    </row>
    <row r="6" spans="1:2" x14ac:dyDescent="0.3">
      <c r="A6">
        <v>64</v>
      </c>
      <c r="B6">
        <v>1.5</v>
      </c>
    </row>
    <row r="7" spans="1:2" x14ac:dyDescent="0.3">
      <c r="A7">
        <v>64.400000000000006</v>
      </c>
      <c r="B7">
        <v>0.5</v>
      </c>
    </row>
    <row r="8" spans="1:2" x14ac:dyDescent="0.3">
      <c r="A8">
        <v>64.400000000000006</v>
      </c>
      <c r="B8">
        <v>1</v>
      </c>
    </row>
    <row r="9" spans="1:2" x14ac:dyDescent="0.3">
      <c r="A9">
        <v>64.400000000000006</v>
      </c>
      <c r="B9">
        <v>1.5</v>
      </c>
    </row>
    <row r="10" spans="1:2" x14ac:dyDescent="0.3">
      <c r="A10">
        <v>64.7</v>
      </c>
      <c r="B10">
        <v>0.5</v>
      </c>
    </row>
    <row r="11" spans="1:2" x14ac:dyDescent="0.3">
      <c r="A11">
        <v>64.7</v>
      </c>
      <c r="B11">
        <v>1</v>
      </c>
    </row>
    <row r="12" spans="1:2" x14ac:dyDescent="0.3">
      <c r="A12">
        <v>64.7</v>
      </c>
      <c r="B12">
        <v>1.5</v>
      </c>
    </row>
    <row r="13" spans="1:2" x14ac:dyDescent="0.3">
      <c r="A13">
        <v>65.5</v>
      </c>
      <c r="B13">
        <v>0.5</v>
      </c>
    </row>
    <row r="14" spans="1:2" x14ac:dyDescent="0.3">
      <c r="A14">
        <v>65.5</v>
      </c>
      <c r="B14">
        <v>1</v>
      </c>
    </row>
    <row r="15" spans="1:2" x14ac:dyDescent="0.3">
      <c r="A15">
        <v>65.5</v>
      </c>
      <c r="B15">
        <v>1.5</v>
      </c>
    </row>
    <row r="16" spans="1:2" x14ac:dyDescent="0.3">
      <c r="A16">
        <v>63</v>
      </c>
      <c r="B16">
        <v>1</v>
      </c>
    </row>
    <row r="17" spans="1:2" x14ac:dyDescent="0.3">
      <c r="A17">
        <v>65.5</v>
      </c>
      <c r="B17">
        <v>1</v>
      </c>
    </row>
    <row r="18" spans="1:2" x14ac:dyDescent="0.3">
      <c r="A18">
        <v>64</v>
      </c>
      <c r="B18">
        <v>0.5</v>
      </c>
    </row>
    <row r="19" spans="1:2" x14ac:dyDescent="0.3">
      <c r="A19">
        <v>64.7</v>
      </c>
      <c r="B19">
        <v>0.5</v>
      </c>
    </row>
    <row r="20" spans="1:2" x14ac:dyDescent="0.3">
      <c r="A20">
        <v>64</v>
      </c>
      <c r="B20">
        <v>1.5</v>
      </c>
    </row>
    <row r="21" spans="1:2" x14ac:dyDescent="0.3">
      <c r="A21">
        <v>64.7</v>
      </c>
      <c r="B21">
        <v>1.5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/>
  </sheetViews>
  <sheetFormatPr defaultRowHeight="14.4" x14ac:dyDescent="0.3"/>
  <sheetData>
    <row r="1" spans="1:2" x14ac:dyDescent="0.3">
      <c r="A1">
        <v>62.7</v>
      </c>
      <c r="B1">
        <v>0.5</v>
      </c>
    </row>
    <row r="2" spans="1:2" x14ac:dyDescent="0.3">
      <c r="A2">
        <v>62.7</v>
      </c>
      <c r="B2">
        <v>1</v>
      </c>
    </row>
    <row r="3" spans="1:2" x14ac:dyDescent="0.3">
      <c r="A3">
        <v>62.7</v>
      </c>
      <c r="B3">
        <v>1.5</v>
      </c>
    </row>
    <row r="4" spans="1:2" x14ac:dyDescent="0.3">
      <c r="A4">
        <v>63.6</v>
      </c>
      <c r="B4">
        <v>0.5</v>
      </c>
    </row>
    <row r="5" spans="1:2" x14ac:dyDescent="0.3">
      <c r="A5">
        <v>63.6</v>
      </c>
      <c r="B5">
        <v>1</v>
      </c>
    </row>
    <row r="6" spans="1:2" x14ac:dyDescent="0.3">
      <c r="A6">
        <v>63.6</v>
      </c>
      <c r="B6">
        <v>1.5</v>
      </c>
    </row>
    <row r="7" spans="1:2" x14ac:dyDescent="0.3">
      <c r="A7">
        <v>64.300000000000011</v>
      </c>
      <c r="B7">
        <v>0.5</v>
      </c>
    </row>
    <row r="8" spans="1:2" x14ac:dyDescent="0.3">
      <c r="A8">
        <v>64.300000000000011</v>
      </c>
      <c r="B8">
        <v>1</v>
      </c>
    </row>
    <row r="9" spans="1:2" x14ac:dyDescent="0.3">
      <c r="A9">
        <v>64.300000000000011</v>
      </c>
      <c r="B9">
        <v>1.5</v>
      </c>
    </row>
    <row r="10" spans="1:2" x14ac:dyDescent="0.3">
      <c r="A10">
        <v>64.7</v>
      </c>
      <c r="B10">
        <v>0.5</v>
      </c>
    </row>
    <row r="11" spans="1:2" x14ac:dyDescent="0.3">
      <c r="A11">
        <v>64.7</v>
      </c>
      <c r="B11">
        <v>1</v>
      </c>
    </row>
    <row r="12" spans="1:2" x14ac:dyDescent="0.3">
      <c r="A12">
        <v>64.7</v>
      </c>
      <c r="B12">
        <v>1.5</v>
      </c>
    </row>
    <row r="13" spans="1:2" x14ac:dyDescent="0.3">
      <c r="A13">
        <v>65.5</v>
      </c>
      <c r="B13">
        <v>0.5</v>
      </c>
    </row>
    <row r="14" spans="1:2" x14ac:dyDescent="0.3">
      <c r="A14">
        <v>65.5</v>
      </c>
      <c r="B14">
        <v>1</v>
      </c>
    </row>
    <row r="15" spans="1:2" x14ac:dyDescent="0.3">
      <c r="A15">
        <v>65.5</v>
      </c>
      <c r="B15">
        <v>1.5</v>
      </c>
    </row>
    <row r="16" spans="1:2" x14ac:dyDescent="0.3">
      <c r="A16">
        <v>62.7</v>
      </c>
      <c r="B16">
        <v>1</v>
      </c>
    </row>
    <row r="17" spans="1:2" x14ac:dyDescent="0.3">
      <c r="A17">
        <v>65.5</v>
      </c>
      <c r="B17">
        <v>1</v>
      </c>
    </row>
    <row r="18" spans="1:2" x14ac:dyDescent="0.3">
      <c r="A18">
        <v>63.6</v>
      </c>
      <c r="B18">
        <v>0.5</v>
      </c>
    </row>
    <row r="19" spans="1:2" x14ac:dyDescent="0.3">
      <c r="A19">
        <v>64.7</v>
      </c>
      <c r="B19">
        <v>0.5</v>
      </c>
    </row>
    <row r="20" spans="1:2" x14ac:dyDescent="0.3">
      <c r="A20">
        <v>63.6</v>
      </c>
      <c r="B20">
        <v>1.5</v>
      </c>
    </row>
    <row r="21" spans="1:2" x14ac:dyDescent="0.3">
      <c r="A21">
        <v>64.7</v>
      </c>
      <c r="B21">
        <v>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z-value</vt:lpstr>
      <vt:lpstr>z-faceprob</vt:lpstr>
      <vt:lpstr>t-value</vt:lpstr>
      <vt:lpstr>z-props</vt:lpstr>
      <vt:lpstr>t-props</vt:lpstr>
      <vt:lpstr>p12</vt:lpstr>
      <vt:lpstr>p13</vt:lpstr>
      <vt:lpstr>p31</vt:lpstr>
      <vt:lpstr>p33</vt:lpstr>
      <vt:lpstr>p35</vt:lpstr>
      <vt:lpstr>p37</vt:lpstr>
      <vt:lpstr>p39</vt:lpstr>
      <vt:lpstr>p41</vt:lpstr>
      <vt:lpstr>ForBoxPlot</vt:lpstr>
      <vt:lpstr>ForBoxPlot2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arashi</dc:creator>
  <cp:lastModifiedBy>arashi</cp:lastModifiedBy>
  <dcterms:created xsi:type="dcterms:W3CDTF">2014-10-28T20:02:44Z</dcterms:created>
  <dcterms:modified xsi:type="dcterms:W3CDTF">2014-11-08T22:48:12Z</dcterms:modified>
</cp:coreProperties>
</file>