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65" windowWidth="19440" windowHeight="9405"/>
  </bookViews>
  <sheets>
    <sheet name="Test 1 Calculations" sheetId="1" r:id="rId1"/>
    <sheet name="Multiple Choice Test 1" sheetId="4" r:id="rId2"/>
    <sheet name="Financial Statements ABC Corp." sheetId="3" r:id="rId3"/>
    <sheet name="Ratios Table" sheetId="5" r:id="rId4"/>
  </sheets>
  <calcPr calcId="144525"/>
</workbook>
</file>

<file path=xl/calcChain.xml><?xml version="1.0" encoding="utf-8"?>
<calcChain xmlns="http://schemas.openxmlformats.org/spreadsheetml/2006/main">
  <c r="I147" i="1" l="1"/>
  <c r="G147" i="1"/>
  <c r="G222" i="1"/>
  <c r="G221" i="1"/>
  <c r="G220" i="1"/>
  <c r="G217" i="1"/>
  <c r="D220" i="1"/>
  <c r="C116" i="1"/>
  <c r="C123" i="1"/>
  <c r="G209" i="1"/>
  <c r="G36" i="3"/>
  <c r="G207" i="1"/>
  <c r="D210" i="1"/>
  <c r="D208" i="1"/>
  <c r="D209" i="1"/>
  <c r="D207" i="1"/>
  <c r="E56" i="1"/>
  <c r="D56" i="1"/>
  <c r="G39" i="3"/>
  <c r="D199" i="1" l="1"/>
  <c r="C199" i="1"/>
  <c r="D198" i="1"/>
  <c r="D196" i="1"/>
  <c r="D195" i="1"/>
  <c r="D194" i="1"/>
  <c r="D193" i="1"/>
  <c r="D192" i="1"/>
  <c r="C109" i="1"/>
  <c r="F70" i="3"/>
  <c r="F67" i="3"/>
  <c r="F65" i="3"/>
  <c r="C92" i="1"/>
  <c r="C86" i="1"/>
  <c r="L107" i="1" l="1"/>
  <c r="L222" i="1" l="1"/>
  <c r="L221" i="1"/>
  <c r="T148" i="4" l="1"/>
  <c r="T140" i="4"/>
  <c r="T133" i="4"/>
  <c r="T125" i="4"/>
  <c r="T118" i="4"/>
  <c r="T109" i="4"/>
  <c r="T101" i="4"/>
  <c r="T94" i="4"/>
  <c r="T87" i="4"/>
  <c r="T79" i="4"/>
  <c r="T72" i="4"/>
  <c r="T65" i="4"/>
  <c r="T58" i="4"/>
  <c r="T51" i="4"/>
  <c r="T44" i="4"/>
  <c r="T37" i="4"/>
  <c r="T30" i="4"/>
  <c r="T23" i="4"/>
  <c r="T15" i="4"/>
  <c r="T8" i="4"/>
  <c r="U2" i="4" l="1"/>
  <c r="L232" i="1"/>
  <c r="L219" i="1"/>
  <c r="L210" i="1"/>
  <c r="L207" i="1"/>
  <c r="L198" i="1"/>
  <c r="L196" i="1"/>
  <c r="L195" i="1"/>
  <c r="L194" i="1"/>
  <c r="L193" i="1"/>
  <c r="L192" i="1"/>
  <c r="L158" i="1" l="1"/>
  <c r="L123" i="1"/>
  <c r="L122" i="1"/>
  <c r="L121" i="1"/>
  <c r="L116" i="1"/>
  <c r="L115" i="1"/>
  <c r="L114" i="1"/>
  <c r="L109" i="1"/>
  <c r="L108" i="1"/>
  <c r="L102" i="1"/>
  <c r="L101" i="1"/>
  <c r="L100" i="1"/>
  <c r="L92" i="1"/>
  <c r="L91" i="1"/>
  <c r="L90" i="1"/>
  <c r="L86" i="1"/>
  <c r="L85" i="1"/>
  <c r="L84" i="1"/>
  <c r="L57" i="1"/>
  <c r="L56" i="1"/>
  <c r="L159" i="1" l="1"/>
  <c r="L160" i="1"/>
  <c r="L161" i="1" l="1"/>
  <c r="F56" i="3"/>
  <c r="D40" i="3"/>
  <c r="G40" i="3" s="1"/>
  <c r="D38" i="3"/>
  <c r="G28" i="3"/>
  <c r="D20" i="3"/>
  <c r="G18" i="3"/>
  <c r="L155" i="1" l="1"/>
  <c r="L154" i="1"/>
  <c r="L153" i="1"/>
  <c r="L152" i="1"/>
  <c r="M124" i="1" l="1"/>
  <c r="L209" i="1"/>
  <c r="B5" i="1"/>
  <c r="L148" i="1" l="1"/>
  <c r="L147" i="1"/>
  <c r="L220" i="1"/>
  <c r="C194" i="1"/>
  <c r="F209" i="1"/>
  <c r="C210" i="1"/>
  <c r="C220" i="1" s="1"/>
  <c r="F217" i="1"/>
  <c r="F55" i="1"/>
  <c r="F54" i="1"/>
  <c r="F53" i="1"/>
  <c r="F52" i="1"/>
  <c r="C195" i="1" l="1"/>
  <c r="C196" i="1" s="1"/>
  <c r="L165" i="1"/>
  <c r="L200" i="1"/>
  <c r="L199" i="1"/>
  <c r="F220" i="1"/>
  <c r="L149" i="1"/>
  <c r="L58" i="1"/>
  <c r="K53" i="1"/>
  <c r="L53" i="1" s="1"/>
  <c r="K54" i="1"/>
  <c r="L54" i="1" s="1"/>
  <c r="K55" i="1"/>
  <c r="L55" i="1" s="1"/>
  <c r="L166" i="1" l="1"/>
  <c r="K52" i="1"/>
  <c r="L52" i="1" s="1"/>
  <c r="M201" i="1" l="1"/>
  <c r="M167" i="1"/>
  <c r="M59" i="1"/>
  <c r="M93" i="1"/>
  <c r="L233" i="1"/>
  <c r="B2" i="1"/>
  <c r="L235" i="1" l="1"/>
  <c r="L216" i="1"/>
  <c r="M236" i="1" l="1"/>
  <c r="D4" i="1"/>
  <c r="D5" i="1" s="1"/>
  <c r="B158" i="1" l="1"/>
  <c r="B152" i="1"/>
  <c r="B147" i="1"/>
  <c r="M223" i="1" l="1"/>
  <c r="M241" i="1" s="1"/>
  <c r="H1" i="1"/>
  <c r="C4" i="1" s="1"/>
  <c r="C5" i="1" s="1"/>
  <c r="E4" i="1" s="1"/>
  <c r="L241" i="1"/>
</calcChain>
</file>

<file path=xl/sharedStrings.xml><?xml version="1.0" encoding="utf-8"?>
<sst xmlns="http://schemas.openxmlformats.org/spreadsheetml/2006/main" count="467" uniqueCount="369">
  <si>
    <t>BUSINESS FINANCE - FIN2304</t>
  </si>
  <si>
    <t>TIME: 1:20 hours</t>
  </si>
  <si>
    <t>WEIGHT 30%</t>
  </si>
  <si>
    <t>WRITTEN BY:</t>
  </si>
  <si>
    <t>Ildebrando A de A Lucas &amp; Valerian Tibu</t>
  </si>
  <si>
    <t>February 2014</t>
  </si>
  <si>
    <t>The following information is for ALL Inc.</t>
  </si>
  <si>
    <t>Accounts</t>
  </si>
  <si>
    <t>$ (Dollars amounts)</t>
  </si>
  <si>
    <t>Total</t>
  </si>
  <si>
    <t>Inventory</t>
  </si>
  <si>
    <t>Ben’s Inc. Financial information for 2009</t>
  </si>
  <si>
    <t>Sales</t>
  </si>
  <si>
    <t>COGS</t>
  </si>
  <si>
    <t>Administrative costs</t>
  </si>
  <si>
    <t>Depreciation</t>
  </si>
  <si>
    <t>Interest Expenses</t>
  </si>
  <si>
    <t>Taxes</t>
  </si>
  <si>
    <t>Dividends Paid</t>
  </si>
  <si>
    <t>In 2009</t>
  </si>
  <si>
    <t>Amounts</t>
  </si>
  <si>
    <t>Question 2 (4 Marks)</t>
  </si>
  <si>
    <t>Retention Ratio</t>
  </si>
  <si>
    <t>Items</t>
  </si>
  <si>
    <t>TAXES</t>
  </si>
  <si>
    <t>NET INCOME</t>
  </si>
  <si>
    <t>Write the items down</t>
  </si>
  <si>
    <t>Gross-up Amount</t>
  </si>
  <si>
    <t>Federal Dividend Tax Credit</t>
  </si>
  <si>
    <t>Provincial  Dividend Tax Credit</t>
  </si>
  <si>
    <t>ITEMS</t>
  </si>
  <si>
    <t>1)</t>
  </si>
  <si>
    <t>2)</t>
  </si>
  <si>
    <t>3)</t>
  </si>
  <si>
    <t>TOTAL AMOUNTS</t>
  </si>
  <si>
    <t>Amount</t>
  </si>
  <si>
    <t>Gross Taxes Paid</t>
  </si>
  <si>
    <t>Total Amount</t>
  </si>
  <si>
    <t>Dividends</t>
  </si>
  <si>
    <t>Capital Gains</t>
  </si>
  <si>
    <t xml:space="preserve">Total </t>
  </si>
  <si>
    <t xml:space="preserve">Total Amount </t>
  </si>
  <si>
    <t>After Taxes</t>
  </si>
  <si>
    <t>In Total Taxes</t>
  </si>
  <si>
    <t>Total Gross</t>
  </si>
  <si>
    <t>Take Home</t>
  </si>
  <si>
    <t>Under "Total Amounts" include All Amounts into only one Row but write down the Names of all incomes in that row</t>
  </si>
  <si>
    <t>Paid</t>
  </si>
  <si>
    <t>ABC Company - Balance Sheet (2010)</t>
  </si>
  <si>
    <t>Current Assets</t>
  </si>
  <si>
    <t>Amounts($)</t>
  </si>
  <si>
    <t>Current Liabilities</t>
  </si>
  <si>
    <t>Cash</t>
  </si>
  <si>
    <t>Prepaid Expenses</t>
  </si>
  <si>
    <t>Other short term assets</t>
  </si>
  <si>
    <t>Total Current Liabilities</t>
  </si>
  <si>
    <t>Total Current Assets</t>
  </si>
  <si>
    <t>Long Term Liabilities</t>
  </si>
  <si>
    <t>Mortgage Payable</t>
  </si>
  <si>
    <t>Property, Plant</t>
  </si>
  <si>
    <t>LTD-Bonds</t>
  </si>
  <si>
    <t>Equipment</t>
  </si>
  <si>
    <t>Other long Term Debt</t>
  </si>
  <si>
    <t>Other intangible assets</t>
  </si>
  <si>
    <t>Total Long Term Liabilities</t>
  </si>
  <si>
    <t>Goodwill</t>
  </si>
  <si>
    <t>Total Fixed Assets</t>
  </si>
  <si>
    <t>Owner’s Equity</t>
  </si>
  <si>
    <t>Common Stock</t>
  </si>
  <si>
    <t>Preferred Stock</t>
  </si>
  <si>
    <t>Retained Earnings</t>
  </si>
  <si>
    <t>Total Owner’s Equity</t>
  </si>
  <si>
    <t>Total Assets</t>
  </si>
  <si>
    <t>Total Liabilities &amp; Owner’s Equity</t>
  </si>
  <si>
    <t>Cost of Goods Sold (COGS)</t>
  </si>
  <si>
    <t>Gross Margin</t>
  </si>
  <si>
    <t>Administrative Expenses</t>
  </si>
  <si>
    <t>Earnings Before Interest and Taxes (EBIT)</t>
  </si>
  <si>
    <t>Interest Payments</t>
  </si>
  <si>
    <t>Earnings Before Taxes</t>
  </si>
  <si>
    <t>Taxes (30%)</t>
  </si>
  <si>
    <t>Net Income</t>
  </si>
  <si>
    <t>Pay-Out Ratio</t>
  </si>
  <si>
    <t>Total Outstanding Common Shares</t>
  </si>
  <si>
    <t>Common Share Price</t>
  </si>
  <si>
    <t>Fixed Assets</t>
  </si>
  <si>
    <t>A) A method used by stockholders to replace corporate management.</t>
  </si>
  <si>
    <t>B) A means used to decrease the number of outstanding shares of stock.</t>
  </si>
  <si>
    <t>C) A normal part of a corporate merger.</t>
  </si>
  <si>
    <t>D) Used as a means of increasing the amount of dividends paid per share.</t>
  </si>
  <si>
    <t>E) Used as a means of issuing additional shares of common stock.</t>
  </si>
  <si>
    <t>A) Reflects the income and expenses incurred year-to-date.</t>
  </si>
  <si>
    <t>B) Reflects the income and expenses for the current month only.</t>
  </si>
  <si>
    <t>C) Reflects the financial status of the firm as of a particular date.</t>
  </si>
  <si>
    <t>D) Reflects the cash flows of a firm over a period of time.</t>
  </si>
  <si>
    <t>E) Reflects the current market value of the firm.</t>
  </si>
  <si>
    <t>A) The amount of inventory held.</t>
  </si>
  <si>
    <t>B) The amount of cash on hand.</t>
  </si>
  <si>
    <t>C) The mixture of debt and equity.</t>
  </si>
  <si>
    <t>D) The accounts receivable policy.</t>
  </si>
  <si>
    <t>E) The management of long-term investments.</t>
  </si>
  <si>
    <t>Page</t>
  </si>
  <si>
    <t>1. A stakeholder is:</t>
  </si>
  <si>
    <t>A) Given to each stockholder when they first purchase their stock.</t>
  </si>
  <si>
    <t>B) A proxy vote made at a shareholders' meeting.</t>
  </si>
  <si>
    <t>C) A founding stockholder of the firm.</t>
  </si>
  <si>
    <t>D) An original creditor of the firm.</t>
  </si>
  <si>
    <t>E) A person or entity including a stockholder or creditor, who potentially has a claim</t>
  </si>
  <si>
    <t>on the cash flows of the firm.</t>
  </si>
  <si>
    <t>2. The secondary market is:</t>
  </si>
  <si>
    <t>A) the market for the original sale of securities by governments and corporations.</t>
  </si>
  <si>
    <t>B) the market in which dealers buy and sell for themselves, at their own risk.</t>
  </si>
  <si>
    <t>C) the market in which purchasers are matched with those who wish to sell.</t>
  </si>
  <si>
    <t>D) a market which has no central location.</t>
  </si>
  <si>
    <t>E) the market in which securities are bought and sold after original sale.</t>
  </si>
  <si>
    <t>3. Capital structure refers to:</t>
  </si>
  <si>
    <t>4. A proxy fight is:</t>
  </si>
  <si>
    <t>5. The long-term debts of a firm are:</t>
  </si>
  <si>
    <t>A) Liabilities that come due within the next 12 months.</t>
  </si>
  <si>
    <t>B) Liabilities that do not come due for at least 12 months.</t>
  </si>
  <si>
    <t>C) Liabilities owed to the firm's suppliers.</t>
  </si>
  <si>
    <t>D) Liabilities owed to the firm's shareholders.</t>
  </si>
  <si>
    <t>E) Liabilities the firm expects to incur within the next 12 months.</t>
  </si>
  <si>
    <t>6. Dividends per share is equal to:</t>
  </si>
  <si>
    <t>A) Dividends paid divided by the par value of common stock.</t>
  </si>
  <si>
    <t>B) Dividends paid divided by the total number of shares outstanding.</t>
  </si>
  <si>
    <t>C) Dividends paid divided by total stockholders' equity.</t>
  </si>
  <si>
    <t>D) Dividends paid multiplied by the par value of common stock.</t>
  </si>
  <si>
    <t>E) Dividends paid multiplied by the total number of shares outstanding.</t>
  </si>
  <si>
    <t>7. The balance sheet:</t>
  </si>
  <si>
    <t>8. Operating cash flow is defined as the cash flow:</t>
  </si>
  <si>
    <t>A) which is distributed to the shareholders in the form of dividends.</t>
  </si>
  <si>
    <t>B) which a firm uses to increase its current accounts.</t>
  </si>
  <si>
    <t>C) from debt issued by a firm to finance its ongoing operations.</t>
  </si>
  <si>
    <t>D) used by a firm to acquire new fixed assets.</t>
  </si>
  <si>
    <t>E) that results from a firm's ongoing, daily business activities.</t>
  </si>
  <si>
    <t>9. Intangible assets ________.</t>
  </si>
  <si>
    <t>A) are generally considered very liquid</t>
  </si>
  <si>
    <t>B) are classified on the balance sheet just before accounts receivable</t>
  </si>
  <si>
    <t>C) include such things as patents</t>
  </si>
  <si>
    <t>D) include any item that exists physically</t>
  </si>
  <si>
    <t>E) are generally very valuable</t>
  </si>
  <si>
    <t>10. Cash flow from assets is equal to which of the following?</t>
  </si>
  <si>
    <t>A) Cash flow to creditors – cash flow to shareholders</t>
  </si>
  <si>
    <t>B) Cash flow to shareholders + cash flow to creditors</t>
  </si>
  <si>
    <t>C) Cash flow to creditors + cash flow to the government</t>
  </si>
  <si>
    <t>D) Cash flow to shareholders – net new borrowing</t>
  </si>
  <si>
    <t>E) Cash flow to shareholders + operating cash flow</t>
  </si>
  <si>
    <t>11. The quick ratio is measured as:</t>
  </si>
  <si>
    <t>A) Current assets divided by current liabilities.</t>
  </si>
  <si>
    <t>B) Cash on hand plus current liabilities, divided by current assets.</t>
  </si>
  <si>
    <t>C) Current liabilities divided by current assets, plus inventory.</t>
  </si>
  <si>
    <t>D) Current assets minus inventory, divided by current liabilities.</t>
  </si>
  <si>
    <t>E) Current assets minus inventory minus current liabilities.</t>
  </si>
  <si>
    <t>12. Ratios that measure how efficiently a firm's management uses its assets and equity to generate</t>
  </si>
  <si>
    <t>bottom line net income are known as _____ ratios.</t>
  </si>
  <si>
    <t>A) asset management</t>
  </si>
  <si>
    <t>B) long-term solvency</t>
  </si>
  <si>
    <t>C) short-term solvency</t>
  </si>
  <si>
    <t>D) profitability</t>
  </si>
  <si>
    <t>E) market value</t>
  </si>
  <si>
    <t>13. The _____ breaks down return on equity into three component parts.</t>
  </si>
  <si>
    <t>A) Du Pont identity</t>
  </si>
  <si>
    <t>B) return on assets</t>
  </si>
  <si>
    <t>C) statement of cash flows</t>
  </si>
  <si>
    <t>D) asset turnover ratio</t>
  </si>
  <si>
    <t>E) equity multiplier</t>
  </si>
  <si>
    <t>14. The net change in cash over a period of time is equal to:</t>
  </si>
  <si>
    <t>A) cash uses plus operating cash flows.</t>
  </si>
  <si>
    <t>B) additions to current assets minus expenditures on fixed assets.</t>
  </si>
  <si>
    <t>C) net income plus depreciation, minus taxes and dividends.</t>
  </si>
  <si>
    <t>D) ending cash minus changes in long-term debt minus additions to fixed assets.</t>
  </si>
  <si>
    <t>E) cash flow from operating activities plus net cash from investment and financing</t>
  </si>
  <si>
    <t>activities.</t>
  </si>
  <si>
    <t>15. Pro forma financial statements are:</t>
  </si>
  <si>
    <t>A) Illegal.</t>
  </si>
  <si>
    <t>B) Accounting statements filed with the Securities and Exchange Commission (SEC).</t>
  </si>
  <si>
    <t>C) Accounting statements filed with CRA.</t>
  </si>
  <si>
    <t>D) Projections in the form of accounting statements, based on a sales forecast</t>
  </si>
  <si>
    <t>assumption.</t>
  </si>
  <si>
    <t>E) The most-recently compiled accounting statements of the firm released to the</t>
  </si>
  <si>
    <t>public.</t>
  </si>
  <si>
    <t>16. The dividend payout financial ratio is calculated as:</t>
  </si>
  <si>
    <t>A) Net income minus additions to retained earnings.</t>
  </si>
  <si>
    <t>B) Cash dividends divided by shares outstanding.</t>
  </si>
  <si>
    <t>C) Cash dividends divided by net income.</t>
  </si>
  <si>
    <t>D) Net income minus cash dividends.</t>
  </si>
  <si>
    <t>E) One plus the retention ratio.</t>
  </si>
  <si>
    <t>17. The capital intensity ratio is calculated as:</t>
  </si>
  <si>
    <t>A) Long-term debt times total assets.</t>
  </si>
  <si>
    <t>B) Net fixed assets divided by credit sales.</t>
  </si>
  <si>
    <t>C) Net fixed assets times total sales.</t>
  </si>
  <si>
    <t>D) Total assets divided by total sales.</t>
  </si>
  <si>
    <t>E) Total sales divided by total assets.</t>
  </si>
  <si>
    <t>18. The process by which smaller investment proposals of each of a firm's operational units</t>
  </si>
  <si>
    <t>are added up and treated as one big project is known as:</t>
  </si>
  <si>
    <t>A) separation.</t>
  </si>
  <si>
    <t>B) aggregation.</t>
  </si>
  <si>
    <t>C) conglomeration.</t>
  </si>
  <si>
    <t>D) appropriation.</t>
  </si>
  <si>
    <t>E) striation.</t>
  </si>
  <si>
    <t>19. The internal growth rate of a firm is best described as the:</t>
  </si>
  <si>
    <t>A) minimum growth rate achievable if the firm does not pay out any cash dividends.</t>
  </si>
  <si>
    <t>B) minimum growth rate achievable if the firm maintains a constant equity multiplier.</t>
  </si>
  <si>
    <t>C) maximum growth rate achievable without external financing of any kind.</t>
  </si>
  <si>
    <t>D) maximum growth rate achievable without using any external equity financing, and</t>
  </si>
  <si>
    <t>while maintaining a constant debt-equity ratio.</t>
  </si>
  <si>
    <t>E) maximum growth rate achievable without any limits on the level of debt financing.</t>
  </si>
  <si>
    <t>20. When a firm chooses to buy new fixed assets it is making a ______________ decision.</t>
  </si>
  <si>
    <t>A) capital budgeting</t>
  </si>
  <si>
    <t>B) capital structure</t>
  </si>
  <si>
    <t>C) financing</t>
  </si>
  <si>
    <t>D) working capital</t>
  </si>
  <si>
    <t>E) dividend policy</t>
  </si>
  <si>
    <t>Answer Key</t>
  </si>
  <si>
    <t>1. E</t>
  </si>
  <si>
    <t>2. E</t>
  </si>
  <si>
    <t>3. C</t>
  </si>
  <si>
    <t>4. A</t>
  </si>
  <si>
    <t>5. B</t>
  </si>
  <si>
    <t>6. B</t>
  </si>
  <si>
    <t>7. C</t>
  </si>
  <si>
    <t>8. E</t>
  </si>
  <si>
    <t>9. C</t>
  </si>
  <si>
    <t>10. B</t>
  </si>
  <si>
    <t>11. D</t>
  </si>
  <si>
    <t>12. D</t>
  </si>
  <si>
    <t>13. A</t>
  </si>
  <si>
    <t>14. E</t>
  </si>
  <si>
    <t>15. D</t>
  </si>
  <si>
    <t>16. C</t>
  </si>
  <si>
    <t>17. D</t>
  </si>
  <si>
    <t>18. B</t>
  </si>
  <si>
    <t>19. C</t>
  </si>
  <si>
    <t>20. A</t>
  </si>
  <si>
    <t>ANSWER</t>
  </si>
  <si>
    <t xml:space="preserve">THIS IS THE END OF THE CALCULATION PROBLEMS, </t>
  </si>
  <si>
    <t>PART A:</t>
  </si>
  <si>
    <t xml:space="preserve">MULTIPLE CHOICE QUESTIONS </t>
  </si>
  <si>
    <t>PART B:</t>
  </si>
  <si>
    <t xml:space="preserve">QUESTIONS AND PROBLEMS </t>
  </si>
  <si>
    <t>1)  CHOOSE THE MOST APPROPRIATE ANSWER.</t>
  </si>
  <si>
    <t>3)  THERE ARE TWENTY (20) QUESTIONS</t>
  </si>
  <si>
    <t xml:space="preserve">1)  ANSWER ALL QUESTIONS USING EXCEL </t>
  </si>
  <si>
    <t>2)  THERE ARE FIVE (5) QUESTIONS</t>
  </si>
  <si>
    <t>MULTIPLE CHOICE QUESTIONS</t>
  </si>
  <si>
    <t>Stansfield Corporation - Income Statement ($ in millions)</t>
  </si>
  <si>
    <t>Base</t>
  </si>
  <si>
    <t>Pro Forma</t>
  </si>
  <si>
    <t>EBT</t>
  </si>
  <si>
    <t>Taxes(34%)</t>
  </si>
  <si>
    <t>Stansfield Corporation - Balance Sheet (($ in millions)</t>
  </si>
  <si>
    <t>Assets</t>
  </si>
  <si>
    <t>Liabilities + Owners Equity</t>
  </si>
  <si>
    <t>Owner's Equity</t>
  </si>
  <si>
    <t>Total L &amp; OE</t>
  </si>
  <si>
    <t>Pro</t>
  </si>
  <si>
    <t>Forma</t>
  </si>
  <si>
    <t>Write your Complete Student Name Below</t>
  </si>
  <si>
    <t>Write your Student Number Below</t>
  </si>
  <si>
    <t>Total Amounts for Each Column</t>
  </si>
  <si>
    <t>Use of Cash - Enter Proper Amount</t>
  </si>
  <si>
    <t>Source of Cash -  Enter Proper Amount</t>
  </si>
  <si>
    <t xml:space="preserve">ABC Corp. - Income Statement (2010) </t>
  </si>
  <si>
    <t>FINANCIAL STATEMENTS FOR ABC Corp. 2010</t>
  </si>
  <si>
    <t xml:space="preserve">Your Student Name, Student Number and Section Shall All be Completed - No Exception or YOU CANNOT DO THE TEST    </t>
  </si>
  <si>
    <t>Please, refer to the Financial Statements found in the Sheet Called "Financial statements ABC Corp." – Balance Sheet and Income Statement for 2010.</t>
  </si>
  <si>
    <t>Marginal Tax Rate (MTR) is</t>
  </si>
  <si>
    <t xml:space="preserve">                              Place the Total Amounts in the Proper Cells</t>
  </si>
  <si>
    <t>Question 5 (6 Marks)</t>
  </si>
  <si>
    <t>NAME→→</t>
  </si>
  <si>
    <t>NAME</t>
  </si>
  <si>
    <t>TOTAL</t>
  </si>
  <si>
    <t>Calculate &amp; Indicate the Change Amount in Sources &amp; Uses</t>
  </si>
  <si>
    <t>Question 1 (3 Marks)</t>
  </si>
  <si>
    <t>OUT OF 100%</t>
  </si>
  <si>
    <t>Salary, Interest, Wage and Others</t>
  </si>
  <si>
    <t>Account/Trades Receivables</t>
  </si>
  <si>
    <t>Notes Payable</t>
  </si>
  <si>
    <t>Common Shares</t>
  </si>
  <si>
    <t>Long Term Debt</t>
  </si>
  <si>
    <t>Acc/Trade Payables</t>
  </si>
  <si>
    <t>Total Owner's Equity</t>
  </si>
  <si>
    <t>Net Plant &amp; Equipment</t>
  </si>
  <si>
    <t>External Financing Needed (EFN)</t>
  </si>
  <si>
    <t>Total Liabilities/Debt &amp; Owners Equity</t>
  </si>
  <si>
    <t>USE THE APPROPRIATE EQUATION(S) BELOW AS REQUIRED TO ANSWER THE QUESTION ABOUT TAXES.</t>
  </si>
  <si>
    <t>Question 4 (2 Marks)</t>
  </si>
  <si>
    <t>A)      Calculate her Total Gross Taxes Paid and after Tax Income(Gross Take Home) for that year from all of her sources.  (2 Marks)</t>
  </si>
  <si>
    <t xml:space="preserve">A)  Based on this information below , prepare pro forma statements according to the following conditions              </t>
  </si>
  <si>
    <t>Tax rate remains constant at historical levels;</t>
  </si>
  <si>
    <t>Profit margin remains constant</t>
  </si>
  <si>
    <t>Management wants to keep the same dividend payout ratio</t>
  </si>
  <si>
    <t>Current assets change proportionally with sales;</t>
  </si>
  <si>
    <t>Accounts payable change proportionally with sales;</t>
  </si>
  <si>
    <t>Management wants to know how much is required from External Source</t>
  </si>
  <si>
    <t xml:space="preserve">B)  Determine the total amount and borrowing of External Financing Needed (EFN) to accomplish the projection.   </t>
  </si>
  <si>
    <t>BALANCE SHEET REQUIREMENTS. (3 Marks)</t>
  </si>
  <si>
    <r>
      <t xml:space="preserve">The income statement and balance sheet for the </t>
    </r>
    <r>
      <rPr>
        <b/>
        <sz val="14"/>
        <color rgb="FFFF0000"/>
        <rFont val="Calibri"/>
        <family val="2"/>
        <scheme val="minor"/>
      </rPr>
      <t xml:space="preserve">"Stansfield Corporation" </t>
    </r>
    <r>
      <rPr>
        <b/>
        <sz val="14"/>
        <color rgb="FF000000"/>
        <rFont val="Calibri"/>
        <family val="2"/>
        <scheme val="minor"/>
      </rPr>
      <t>are provided  Below.</t>
    </r>
  </si>
  <si>
    <t xml:space="preserve">Sales increase by; </t>
  </si>
  <si>
    <t>INCOME STATEMENT REQUIREMENTS.    (2 Marks)</t>
  </si>
  <si>
    <t>[(P*S*R*(1+g)*(D/E)]</t>
  </si>
  <si>
    <t>A*g</t>
  </si>
  <si>
    <t>(P*S*R*(1+g))</t>
  </si>
  <si>
    <t xml:space="preserve"> =</t>
  </si>
  <si>
    <t>Use only the required cells below to answer the question for the EFN Equation</t>
  </si>
  <si>
    <t>Final Answer     EFN =</t>
  </si>
  <si>
    <t>TOTAL EFN EQUATION IS =</t>
  </si>
  <si>
    <r>
      <t>(A*g)  Amount</t>
    </r>
    <r>
      <rPr>
        <b/>
        <sz val="14"/>
        <color theme="1"/>
        <rFont val="Calibri"/>
        <family val="2"/>
      </rPr>
      <t>↓</t>
    </r>
  </si>
  <si>
    <r>
      <t>((P*S*R*(1+g)) Amount</t>
    </r>
    <r>
      <rPr>
        <b/>
        <sz val="14"/>
        <color theme="1"/>
        <rFont val="Calibri"/>
        <family val="2"/>
      </rPr>
      <t>↓</t>
    </r>
  </si>
  <si>
    <r>
      <t>[(P*S*R*(1+g)*(D/E)] Amount</t>
    </r>
    <r>
      <rPr>
        <b/>
        <sz val="14"/>
        <color theme="1"/>
        <rFont val="Calibri"/>
        <family val="2"/>
      </rPr>
      <t>↓</t>
    </r>
  </si>
  <si>
    <r>
      <t>Final Amount</t>
    </r>
    <r>
      <rPr>
        <b/>
        <sz val="14"/>
        <color theme="1"/>
        <rFont val="Calibri"/>
        <family val="2"/>
      </rPr>
      <t>↓</t>
    </r>
  </si>
  <si>
    <t>PLACE THE ANSWER OF EACH QUESTION BESIDES EACH QUESTION IN THE BOX PROVIDED;</t>
  </si>
  <si>
    <t>TYPE THE LETTERS OF THE ALPHABETH WITHOUT (NO) PARENTHESIS   - LOWER CASE PLEASE</t>
  </si>
  <si>
    <t>PLEASE MOVE TO THE NEXT SHEET CALLED "MULTIPLE CHOICE TEST 1" IN ORDER TO COMPLETE THE MULTIPLE CHOICE QUESTIONS.</t>
  </si>
  <si>
    <t xml:space="preserve">Sections: 400   401   402   403   404   405   </t>
  </si>
  <si>
    <t>Write Your Proper Section Below: Number Only</t>
  </si>
  <si>
    <t>Section</t>
  </si>
  <si>
    <t xml:space="preserve">WEIGHT </t>
  </si>
  <si>
    <t>C)  Calculate the Debt/Equity Ratio. (1 Mark)</t>
  </si>
  <si>
    <t>Ratio</t>
  </si>
  <si>
    <t>Increase in Notes Payable</t>
  </si>
  <si>
    <t>D) Calculate the Profit Margin. (1 Mark)</t>
  </si>
  <si>
    <t>C)  Calculate the EFN Equation for Stansfield Corporation.  (1 Marks)</t>
  </si>
  <si>
    <t>EQUATIONS 70%</t>
  </si>
  <si>
    <t>OUT OF 20</t>
  </si>
  <si>
    <t>MULTIPLE CHOICE 30%</t>
  </si>
  <si>
    <t>Question 3 (5 Marks)</t>
  </si>
  <si>
    <t>out of</t>
  </si>
  <si>
    <t xml:space="preserve">out of </t>
  </si>
  <si>
    <t>Increase in Retained Earnings (RE)</t>
  </si>
  <si>
    <t>Decrease in Long term Debt in 2009</t>
  </si>
  <si>
    <t>1,000,000 Shares</t>
  </si>
  <si>
    <t>Increase in Common Shares</t>
  </si>
  <si>
    <t>Increase in Plant &amp; Equipment</t>
  </si>
  <si>
    <t>Total Equity sold</t>
  </si>
  <si>
    <t>A)      Calculate the Cash flow to Bondholdres/Creditholders. (2 Marks)</t>
  </si>
  <si>
    <t>B)      Calculate the Cash Flow to Shareholders. (2 Marks)</t>
  </si>
  <si>
    <t>A worker with Organic Mgmt Inc. in Ontario received a salary of $80,000 last year.</t>
  </si>
  <si>
    <t>She also sold a bond last year that he has purchased for $50,000 and sold it for $55,000.</t>
  </si>
  <si>
    <t>Fixed assets/sales are being operated at;</t>
  </si>
  <si>
    <t xml:space="preserve">         a)      Classify each account as a Source or Use of Cash in the table Below.  Write the Amount to indicate properly the Source or Use.  (3 Marks)</t>
  </si>
  <si>
    <t>b)       Enter the Information on the Table Below</t>
  </si>
  <si>
    <t>TEST 1 VERSION B</t>
  </si>
  <si>
    <t>A) Calculate below the Retained Earnings’ amount that should appear in the Balance Sheet of 2009. (1.5 Mark)</t>
  </si>
  <si>
    <t>Retained Earnings at Beginning</t>
  </si>
  <si>
    <t>Addition to Retained Earnings</t>
  </si>
  <si>
    <t>Retained Earnings at the End</t>
  </si>
  <si>
    <t>B) Complete the Income Statement for 2010; clearly indicate below the Amounts for EBT, Taxes and Net Income Only. (1.5 Mark)</t>
  </si>
  <si>
    <t>Earnings before Taxes (EBT)</t>
  </si>
  <si>
    <t>Total Taxable Amount</t>
  </si>
  <si>
    <t>Accounts  Payable</t>
  </si>
  <si>
    <t>Bank loans(current)</t>
  </si>
  <si>
    <t>Notes payable</t>
  </si>
  <si>
    <t>Other Short Term Debt</t>
  </si>
  <si>
    <t>Accounts Receivable</t>
  </si>
  <si>
    <t>Contributed Surplus</t>
  </si>
  <si>
    <t>Net New Equity</t>
  </si>
  <si>
    <t>Net New Borrowing</t>
  </si>
  <si>
    <t>Cash  Flow to Bondholders/Creditholders</t>
  </si>
  <si>
    <t>Interest</t>
  </si>
  <si>
    <t>Cash Flow to Shareholders</t>
  </si>
  <si>
    <t>Total Equity</t>
  </si>
  <si>
    <t>Total Debt</t>
  </si>
  <si>
    <t>E</t>
  </si>
  <si>
    <t>B</t>
  </si>
  <si>
    <t>A</t>
  </si>
  <si>
    <t>C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</si>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</sst>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&quot;$&quot;#,##0_);\(&quot;$&quot;#,##0\)"/>
    <numFmt numFmtId="165" formatCode="&quot;$&quot;#,##0_);[Red]\(&quot;$&quot;#,##0\)"/>
    <numFmt numFmtId="166" formatCode="&quot;$&quot;#,##0.00_);[Red]\(&quot;$&quot;#,##0.00\)"/>
    <numFmt numFmtId="167" formatCode="_(&quot;$&quot;* #,##0_);_(&quot;$&quot;* \(#,##0\);_(&quot;$&quot;* &quot;-&quot;_);_(@_)"/>
    <numFmt numFmtId="168" formatCode="_(&quot;$&quot;* #,##0.00_);_(&quot;$&quot;* \(#,##0.00\);_(&quot;$&quot;* &quot;-&quot;??_);_(@_)"/>
    <numFmt numFmtId="169" formatCode="&quot;$&quot;#,##0.00"/>
    <numFmt numFmtId="170" formatCode="0.00000%"/>
    <numFmt numFmtId="171" formatCode="&quot;$&quot;#,##0"/>
    <numFmt numFmtId="172" formatCode="0.0000%"/>
  </numFmts>
  <fonts count="3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theme="1"/>
      <name val="Times New Roman"/>
      <family val="1"/>
    </font>
    <font>
      <sz val="14"/>
      <color theme="1"/>
      <name val="Calibri"/>
      <family val="2"/>
      <scheme val="minor"/>
    </font>
    <font>
      <b/>
      <sz val="18"/>
      <color theme="1"/>
      <name val="Times New Roman"/>
      <family val="1"/>
    </font>
    <font>
      <b/>
      <sz val="18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4"/>
      <name val="Arial"/>
      <family val="2"/>
    </font>
    <font>
      <b/>
      <sz val="14"/>
      <name val="Arial"/>
      <family val="2"/>
    </font>
    <font>
      <b/>
      <sz val="18"/>
      <color rgb="FFC00000"/>
      <name val="Calibri"/>
      <family val="2"/>
      <scheme val="minor"/>
    </font>
    <font>
      <b/>
      <sz val="14"/>
      <color rgb="FFC00000"/>
      <name val="Times New Roman"/>
      <family val="1"/>
    </font>
    <font>
      <b/>
      <sz val="11"/>
      <color theme="1"/>
      <name val="Calibri"/>
      <family val="2"/>
    </font>
    <font>
      <b/>
      <sz val="12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rgb="FFFF0000"/>
      <name val="Times New Roman"/>
      <family val="1"/>
    </font>
    <font>
      <sz val="11"/>
      <color rgb="FFFF0000"/>
      <name val="Calibri"/>
      <family val="2"/>
      <scheme val="minor"/>
    </font>
    <font>
      <b/>
      <sz val="14"/>
      <color rgb="FF00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</font>
    <font>
      <b/>
      <u/>
      <sz val="14"/>
      <name val="Arial"/>
      <family val="2"/>
    </font>
    <font>
      <b/>
      <sz val="14"/>
      <color theme="4" tint="0.79998168889431442"/>
      <name val="Arial"/>
      <family val="2"/>
    </font>
    <font>
      <b/>
      <sz val="11"/>
      <color theme="4" tint="0.79998168889431442"/>
      <name val="Calibri"/>
      <family val="2"/>
      <scheme val="minor"/>
    </font>
    <font>
      <b/>
      <sz val="14"/>
      <color theme="1"/>
      <name val="Arial"/>
      <family val="2"/>
    </font>
    <font>
      <b/>
      <u/>
      <sz val="14"/>
      <color theme="1"/>
      <name val="Arial"/>
      <family val="2"/>
    </font>
    <font>
      <b/>
      <sz val="11"/>
      <color rgb="FFC00000"/>
      <name val="Calibri"/>
      <family val="2"/>
      <scheme val="minor"/>
    </font>
    <font>
      <b/>
      <sz val="14"/>
      <color rgb="FF00B0F0"/>
      <name val="Calibri"/>
      <family val="2"/>
      <scheme val="minor"/>
    </font>
    <font>
      <b/>
      <sz val="18"/>
      <color theme="1"/>
      <name val="Calibri"/>
      <family val="2"/>
      <scheme val="minor"/>
    </font>
    <font>
      <u/>
      <sz val="14"/>
      <name val="Arial"/>
      <family val="2"/>
    </font>
    <font>
      <sz val="16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5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/>
    <xf numFmtId="168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49">
    <xf numFmtId="0" fontId="0" fillId="0" borderId="0" xfId="0"/>
    <xf numFmtId="0" fontId="4" fillId="0" borderId="0" xfId="0" applyFont="1" applyAlignment="1">
      <alignment vertical="center"/>
    </xf>
    <xf numFmtId="0" fontId="2" fillId="0" borderId="0" xfId="0" applyFont="1"/>
    <xf numFmtId="0" fontId="9" fillId="0" borderId="0" xfId="0" applyFont="1"/>
    <xf numFmtId="0" fontId="0" fillId="0" borderId="0" xfId="0" applyProtection="1">
      <protection hidden="1"/>
    </xf>
    <xf numFmtId="0" fontId="6" fillId="3" borderId="0" xfId="0" applyFont="1" applyFill="1" applyBorder="1" applyProtection="1">
      <protection hidden="1"/>
    </xf>
    <xf numFmtId="0" fontId="2" fillId="3" borderId="0" xfId="0" applyFont="1" applyFill="1"/>
    <xf numFmtId="0" fontId="7" fillId="0" borderId="0" xfId="0" applyFont="1" applyProtection="1">
      <protection hidden="1"/>
    </xf>
    <xf numFmtId="0" fontId="20" fillId="4" borderId="41" xfId="0" applyFont="1" applyFill="1" applyBorder="1" applyAlignment="1" applyProtection="1">
      <alignment horizontal="center"/>
      <protection hidden="1"/>
    </xf>
    <xf numFmtId="0" fontId="20" fillId="4" borderId="29" xfId="0" applyFont="1" applyFill="1" applyBorder="1" applyAlignment="1" applyProtection="1">
      <alignment horizontal="center"/>
      <protection hidden="1"/>
    </xf>
    <xf numFmtId="0" fontId="20" fillId="4" borderId="41" xfId="0" applyFont="1" applyFill="1" applyBorder="1" applyAlignment="1">
      <alignment horizontal="center"/>
    </xf>
    <xf numFmtId="2" fontId="20" fillId="4" borderId="41" xfId="0" applyNumberFormat="1" applyFont="1" applyFill="1" applyBorder="1" applyAlignment="1" applyProtection="1">
      <alignment horizontal="center"/>
      <protection hidden="1"/>
    </xf>
    <xf numFmtId="167" fontId="6" fillId="2" borderId="34" xfId="1" applyNumberFormat="1" applyFont="1" applyFill="1" applyBorder="1" applyAlignment="1" applyProtection="1">
      <alignment vertical="center" wrapText="1"/>
      <protection locked="0"/>
    </xf>
    <xf numFmtId="167" fontId="6" fillId="2" borderId="33" xfId="1" applyNumberFormat="1" applyFont="1" applyFill="1" applyBorder="1" applyAlignment="1" applyProtection="1">
      <alignment vertical="center" wrapText="1"/>
      <protection locked="0"/>
    </xf>
    <xf numFmtId="167" fontId="6" fillId="2" borderId="3" xfId="1" applyNumberFormat="1" applyFont="1" applyFill="1" applyBorder="1" applyAlignment="1" applyProtection="1">
      <alignment vertical="center" wrapText="1"/>
      <protection locked="0"/>
    </xf>
    <xf numFmtId="167" fontId="6" fillId="2" borderId="24" xfId="1" applyNumberFormat="1" applyFont="1" applyFill="1" applyBorder="1" applyAlignment="1" applyProtection="1">
      <alignment vertical="center" wrapText="1"/>
      <protection locked="0"/>
    </xf>
    <xf numFmtId="167" fontId="6" fillId="2" borderId="5" xfId="1" applyNumberFormat="1" applyFont="1" applyFill="1" applyBorder="1" applyAlignment="1" applyProtection="1">
      <alignment vertical="center" wrapText="1"/>
      <protection locked="0"/>
    </xf>
    <xf numFmtId="169" fontId="7" fillId="2" borderId="14" xfId="0" applyNumberFormat="1" applyFont="1" applyFill="1" applyBorder="1" applyProtection="1">
      <protection locked="0"/>
    </xf>
    <xf numFmtId="169" fontId="7" fillId="2" borderId="15" xfId="0" applyNumberFormat="1" applyFont="1" applyFill="1" applyBorder="1" applyProtection="1">
      <protection locked="0"/>
    </xf>
    <xf numFmtId="169" fontId="7" fillId="2" borderId="16" xfId="0" applyNumberFormat="1" applyFont="1" applyFill="1" applyBorder="1" applyProtection="1">
      <protection locked="0"/>
    </xf>
    <xf numFmtId="0" fontId="7" fillId="2" borderId="20" xfId="0" applyFont="1" applyFill="1" applyBorder="1" applyAlignment="1" applyProtection="1">
      <alignment horizontal="right"/>
      <protection locked="0"/>
    </xf>
    <xf numFmtId="169" fontId="6" fillId="2" borderId="15" xfId="1" applyNumberFormat="1" applyFont="1" applyFill="1" applyBorder="1" applyAlignment="1" applyProtection="1">
      <alignment horizontal="center"/>
      <protection locked="0"/>
    </xf>
    <xf numFmtId="169" fontId="6" fillId="2" borderId="19" xfId="1" applyNumberFormat="1" applyFont="1" applyFill="1" applyBorder="1" applyAlignment="1" applyProtection="1">
      <alignment horizontal="center"/>
      <protection locked="0"/>
    </xf>
    <xf numFmtId="169" fontId="6" fillId="2" borderId="15" xfId="0" applyNumberFormat="1" applyFont="1" applyFill="1" applyBorder="1" applyAlignment="1" applyProtection="1">
      <alignment horizontal="center"/>
      <protection locked="0"/>
    </xf>
    <xf numFmtId="169" fontId="6" fillId="2" borderId="19" xfId="0" applyNumberFormat="1" applyFont="1" applyFill="1" applyBorder="1" applyAlignment="1" applyProtection="1">
      <alignment horizontal="center"/>
      <protection locked="0"/>
    </xf>
    <xf numFmtId="2" fontId="6" fillId="2" borderId="19" xfId="2" applyNumberFormat="1" applyFont="1" applyFill="1" applyBorder="1" applyAlignment="1" applyProtection="1">
      <alignment horizontal="center"/>
      <protection locked="0"/>
    </xf>
    <xf numFmtId="4" fontId="6" fillId="2" borderId="19" xfId="0" applyNumberFormat="1" applyFont="1" applyFill="1" applyBorder="1" applyAlignment="1" applyProtection="1">
      <alignment horizontal="center"/>
      <protection locked="0"/>
    </xf>
    <xf numFmtId="168" fontId="6" fillId="2" borderId="12" xfId="1" applyFont="1" applyFill="1" applyBorder="1" applyAlignment="1" applyProtection="1">
      <alignment horizontal="center"/>
      <protection locked="0"/>
    </xf>
    <xf numFmtId="168" fontId="6" fillId="2" borderId="5" xfId="1" applyFont="1" applyFill="1" applyBorder="1" applyAlignment="1" applyProtection="1">
      <alignment horizontal="center"/>
      <protection locked="0"/>
    </xf>
    <xf numFmtId="169" fontId="15" fillId="2" borderId="42" xfId="1" applyNumberFormat="1" applyFont="1" applyFill="1" applyBorder="1" applyAlignment="1" applyProtection="1">
      <alignment horizontal="center"/>
      <protection locked="0"/>
    </xf>
    <xf numFmtId="169" fontId="15" fillId="2" borderId="12" xfId="1" applyNumberFormat="1" applyFont="1" applyFill="1" applyBorder="1" applyAlignment="1" applyProtection="1">
      <alignment horizontal="center"/>
      <protection locked="0"/>
    </xf>
    <xf numFmtId="169" fontId="29" fillId="2" borderId="12" xfId="0" applyNumberFormat="1" applyFont="1" applyFill="1" applyBorder="1" applyProtection="1">
      <protection locked="0"/>
    </xf>
    <xf numFmtId="169" fontId="30" fillId="2" borderId="12" xfId="0" applyNumberFormat="1" applyFont="1" applyFill="1" applyBorder="1" applyProtection="1">
      <protection locked="0"/>
    </xf>
    <xf numFmtId="169" fontId="29" fillId="2" borderId="47" xfId="0" applyNumberFormat="1" applyFont="1" applyFill="1" applyBorder="1" applyProtection="1">
      <protection locked="0"/>
    </xf>
    <xf numFmtId="169" fontId="29" fillId="2" borderId="42" xfId="0" applyNumberFormat="1" applyFont="1" applyFill="1" applyBorder="1" applyProtection="1">
      <protection locked="0"/>
    </xf>
    <xf numFmtId="169" fontId="29" fillId="2" borderId="15" xfId="0" applyNumberFormat="1" applyFont="1" applyFill="1" applyBorder="1" applyAlignment="1" applyProtection="1">
      <alignment horizontal="center"/>
      <protection locked="0"/>
    </xf>
    <xf numFmtId="169" fontId="30" fillId="2" borderId="15" xfId="0" applyNumberFormat="1" applyFont="1" applyFill="1" applyBorder="1" applyAlignment="1" applyProtection="1">
      <alignment horizontal="center"/>
      <protection locked="0"/>
    </xf>
    <xf numFmtId="169" fontId="29" fillId="2" borderId="19" xfId="0" applyNumberFormat="1" applyFont="1" applyFill="1" applyBorder="1" applyAlignment="1" applyProtection="1">
      <alignment horizontal="center"/>
      <protection locked="0"/>
    </xf>
    <xf numFmtId="0" fontId="0" fillId="5" borderId="9" xfId="0" applyFill="1" applyBorder="1"/>
    <xf numFmtId="0" fontId="0" fillId="5" borderId="0" xfId="0" applyFill="1" applyBorder="1"/>
    <xf numFmtId="0" fontId="6" fillId="5" borderId="0" xfId="0" applyFont="1" applyFill="1" applyBorder="1" applyAlignment="1">
      <alignment horizontal="center" vertical="center"/>
    </xf>
    <xf numFmtId="0" fontId="9" fillId="5" borderId="0" xfId="0" applyFont="1" applyFill="1" applyBorder="1"/>
    <xf numFmtId="0" fontId="10" fillId="5" borderId="0" xfId="0" applyFont="1" applyFill="1" applyBorder="1"/>
    <xf numFmtId="0" fontId="6" fillId="5" borderId="0" xfId="0" applyFont="1" applyFill="1" applyBorder="1"/>
    <xf numFmtId="0" fontId="6" fillId="5" borderId="0" xfId="0" applyFont="1" applyFill="1" applyBorder="1" applyAlignment="1">
      <alignment vertical="center"/>
    </xf>
    <xf numFmtId="0" fontId="6" fillId="5" borderId="2" xfId="0" applyFont="1" applyFill="1" applyBorder="1" applyAlignment="1">
      <alignment vertical="center" wrapText="1"/>
    </xf>
    <xf numFmtId="0" fontId="6" fillId="5" borderId="4" xfId="0" applyFont="1" applyFill="1" applyBorder="1" applyAlignment="1">
      <alignment vertical="center" wrapText="1"/>
    </xf>
    <xf numFmtId="0" fontId="5" fillId="5" borderId="0" xfId="0" applyFont="1" applyFill="1" applyBorder="1" applyAlignment="1">
      <alignment vertical="center"/>
    </xf>
    <xf numFmtId="0" fontId="0" fillId="5" borderId="6" xfId="0" applyFill="1" applyBorder="1"/>
    <xf numFmtId="0" fontId="0" fillId="5" borderId="7" xfId="0" applyFill="1" applyBorder="1"/>
    <xf numFmtId="0" fontId="6" fillId="5" borderId="9" xfId="0" applyFont="1" applyFill="1" applyBorder="1"/>
    <xf numFmtId="0" fontId="2" fillId="5" borderId="21" xfId="0" applyFont="1" applyFill="1" applyBorder="1"/>
    <xf numFmtId="0" fontId="0" fillId="5" borderId="10" xfId="0" applyFill="1" applyBorder="1"/>
    <xf numFmtId="0" fontId="0" fillId="5" borderId="21" xfId="0" applyFill="1" applyBorder="1"/>
    <xf numFmtId="0" fontId="0" fillId="6" borderId="6" xfId="0" applyFill="1" applyBorder="1" applyProtection="1">
      <protection hidden="1"/>
    </xf>
    <xf numFmtId="0" fontId="6" fillId="6" borderId="6" xfId="0" applyFont="1" applyFill="1" applyBorder="1" applyAlignment="1" applyProtection="1">
      <alignment horizontal="center"/>
      <protection hidden="1"/>
    </xf>
    <xf numFmtId="0" fontId="6" fillId="6" borderId="49" xfId="0" applyFont="1" applyFill="1" applyBorder="1" applyAlignment="1" applyProtection="1">
      <alignment horizontal="center"/>
      <protection hidden="1"/>
    </xf>
    <xf numFmtId="0" fontId="6" fillId="6" borderId="7" xfId="0" applyFont="1" applyFill="1" applyBorder="1" applyAlignment="1" applyProtection="1">
      <alignment horizontal="center"/>
      <protection hidden="1"/>
    </xf>
    <xf numFmtId="0" fontId="6" fillId="6" borderId="8" xfId="0" applyFont="1" applyFill="1" applyBorder="1" applyAlignment="1" applyProtection="1">
      <alignment horizontal="center"/>
      <protection hidden="1"/>
    </xf>
    <xf numFmtId="0" fontId="0" fillId="6" borderId="7" xfId="0" applyFill="1" applyBorder="1" applyProtection="1">
      <protection hidden="1"/>
    </xf>
    <xf numFmtId="0" fontId="7" fillId="6" borderId="7" xfId="0" applyFont="1" applyFill="1" applyBorder="1" applyAlignment="1" applyProtection="1">
      <alignment horizontal="center"/>
      <protection hidden="1"/>
    </xf>
    <xf numFmtId="0" fontId="0" fillId="6" borderId="8" xfId="0" applyFill="1" applyBorder="1" applyProtection="1">
      <protection hidden="1"/>
    </xf>
    <xf numFmtId="0" fontId="0" fillId="6" borderId="9" xfId="0" applyFill="1" applyBorder="1" applyProtection="1">
      <protection hidden="1"/>
    </xf>
    <xf numFmtId="0" fontId="6" fillId="6" borderId="9" xfId="0" applyFont="1" applyFill="1" applyBorder="1" applyAlignment="1" applyProtection="1">
      <alignment horizontal="center"/>
      <protection hidden="1"/>
    </xf>
    <xf numFmtId="0" fontId="7" fillId="6" borderId="48" xfId="0" applyFont="1" applyFill="1" applyBorder="1" applyAlignment="1" applyProtection="1">
      <alignment horizontal="center"/>
      <protection hidden="1"/>
    </xf>
    <xf numFmtId="0" fontId="7" fillId="6" borderId="0" xfId="0" applyFont="1" applyFill="1" applyBorder="1" applyAlignment="1" applyProtection="1">
      <alignment horizontal="center"/>
      <protection hidden="1"/>
    </xf>
    <xf numFmtId="0" fontId="7" fillId="6" borderId="17" xfId="0" applyFont="1" applyFill="1" applyBorder="1" applyAlignment="1" applyProtection="1">
      <alignment horizontal="center"/>
      <protection hidden="1"/>
    </xf>
    <xf numFmtId="0" fontId="2" fillId="6" borderId="0" xfId="0" applyFont="1" applyFill="1" applyBorder="1" applyAlignment="1" applyProtection="1">
      <alignment horizontal="center"/>
      <protection hidden="1"/>
    </xf>
    <xf numFmtId="0" fontId="0" fillId="6" borderId="0" xfId="0" applyFill="1" applyBorder="1" applyProtection="1">
      <protection hidden="1"/>
    </xf>
    <xf numFmtId="0" fontId="0" fillId="6" borderId="17" xfId="0" applyFill="1" applyBorder="1" applyProtection="1">
      <protection hidden="1"/>
    </xf>
    <xf numFmtId="0" fontId="32" fillId="6" borderId="5" xfId="0" applyFont="1" applyFill="1" applyBorder="1" applyAlignment="1" applyProtection="1">
      <alignment horizontal="center"/>
      <protection hidden="1"/>
    </xf>
    <xf numFmtId="0" fontId="32" fillId="6" borderId="31" xfId="0" applyFont="1" applyFill="1" applyBorder="1" applyAlignment="1" applyProtection="1">
      <alignment horizontal="center"/>
      <protection hidden="1"/>
    </xf>
    <xf numFmtId="0" fontId="6" fillId="6" borderId="37" xfId="0" applyFont="1" applyFill="1" applyBorder="1" applyAlignment="1" applyProtection="1">
      <alignment horizontal="center"/>
      <protection hidden="1"/>
    </xf>
    <xf numFmtId="0" fontId="6" fillId="6" borderId="35" xfId="0" applyFont="1" applyFill="1" applyBorder="1" applyAlignment="1" applyProtection="1">
      <alignment horizontal="center"/>
      <protection hidden="1"/>
    </xf>
    <xf numFmtId="10" fontId="6" fillId="6" borderId="50" xfId="0" applyNumberFormat="1" applyFont="1" applyFill="1" applyBorder="1" applyAlignment="1" applyProtection="1">
      <alignment horizontal="center"/>
      <protection hidden="1"/>
    </xf>
    <xf numFmtId="0" fontId="6" fillId="6" borderId="10" xfId="0" applyFont="1" applyFill="1" applyBorder="1" applyAlignment="1" applyProtection="1">
      <alignment horizontal="center"/>
      <protection hidden="1"/>
    </xf>
    <xf numFmtId="10" fontId="6" fillId="6" borderId="21" xfId="2" applyNumberFormat="1" applyFont="1" applyFill="1" applyBorder="1" applyAlignment="1" applyProtection="1">
      <alignment horizontal="center"/>
      <protection hidden="1"/>
    </xf>
    <xf numFmtId="10" fontId="6" fillId="6" borderId="18" xfId="2" applyNumberFormat="1" applyFont="1" applyFill="1" applyBorder="1" applyAlignment="1" applyProtection="1">
      <alignment horizontal="center"/>
      <protection hidden="1"/>
    </xf>
    <xf numFmtId="0" fontId="0" fillId="6" borderId="9" xfId="0" applyFill="1" applyBorder="1"/>
    <xf numFmtId="0" fontId="0" fillId="6" borderId="0" xfId="0" applyFill="1" applyBorder="1"/>
    <xf numFmtId="0" fontId="6" fillId="6" borderId="0" xfId="0" applyFont="1" applyFill="1" applyBorder="1" applyAlignment="1">
      <alignment horizontal="center" vertical="center"/>
    </xf>
    <xf numFmtId="0" fontId="9" fillId="6" borderId="0" xfId="0" applyFont="1" applyFill="1" applyBorder="1"/>
    <xf numFmtId="0" fontId="6" fillId="6" borderId="0" xfId="0" quotePrefix="1" applyFont="1" applyFill="1" applyBorder="1" applyAlignment="1">
      <alignment horizontal="center"/>
    </xf>
    <xf numFmtId="0" fontId="4" fillId="6" borderId="0" xfId="0" applyFont="1" applyFill="1" applyBorder="1" applyAlignment="1">
      <alignment horizontal="center" vertical="center"/>
    </xf>
    <xf numFmtId="0" fontId="16" fillId="6" borderId="0" xfId="0" applyFont="1" applyFill="1" applyBorder="1"/>
    <xf numFmtId="0" fontId="10" fillId="6" borderId="0" xfId="0" applyFont="1" applyFill="1" applyBorder="1"/>
    <xf numFmtId="0" fontId="7" fillId="6" borderId="0" xfId="0" applyFont="1" applyFill="1" applyBorder="1"/>
    <xf numFmtId="0" fontId="18" fillId="6" borderId="9" xfId="0" applyFont="1" applyFill="1" applyBorder="1"/>
    <xf numFmtId="0" fontId="7" fillId="6" borderId="0" xfId="0" applyFont="1" applyFill="1" applyBorder="1" applyAlignment="1">
      <alignment horizontal="center"/>
    </xf>
    <xf numFmtId="0" fontId="6" fillId="6" borderId="0" xfId="0" applyFont="1" applyFill="1" applyBorder="1"/>
    <xf numFmtId="0" fontId="17" fillId="6" borderId="0" xfId="0" applyFont="1" applyFill="1" applyBorder="1" applyAlignment="1">
      <alignment horizontal="right"/>
    </xf>
    <xf numFmtId="9" fontId="17" fillId="6" borderId="0" xfId="0" applyNumberFormat="1" applyFont="1" applyFill="1" applyBorder="1" applyAlignment="1">
      <alignment horizontal="left"/>
    </xf>
    <xf numFmtId="0" fontId="6" fillId="6" borderId="0" xfId="0" applyFont="1" applyFill="1" applyBorder="1" applyAlignment="1">
      <alignment horizontal="left" vertical="center"/>
    </xf>
    <xf numFmtId="0" fontId="17" fillId="6" borderId="0" xfId="0" applyFont="1" applyFill="1" applyBorder="1" applyAlignment="1">
      <alignment horizontal="left"/>
    </xf>
    <xf numFmtId="0" fontId="6" fillId="6" borderId="0" xfId="0" applyFont="1" applyFill="1" applyBorder="1" applyAlignment="1">
      <alignment horizontal="center"/>
    </xf>
    <xf numFmtId="0" fontId="11" fillId="6" borderId="0" xfId="0" applyFont="1" applyFill="1" applyBorder="1" applyAlignment="1">
      <alignment vertical="center"/>
    </xf>
    <xf numFmtId="0" fontId="6" fillId="6" borderId="0" xfId="0" applyFont="1" applyFill="1" applyBorder="1" applyAlignment="1">
      <alignment horizontal="left" vertical="center" indent="5"/>
    </xf>
    <xf numFmtId="0" fontId="6" fillId="6" borderId="0" xfId="0" applyFont="1" applyFill="1" applyBorder="1" applyAlignment="1">
      <alignment vertical="center"/>
    </xf>
    <xf numFmtId="0" fontId="8" fillId="6" borderId="0" xfId="0" applyFont="1" applyFill="1" applyBorder="1"/>
    <xf numFmtId="0" fontId="6" fillId="6" borderId="5" xfId="0" applyFont="1" applyFill="1" applyBorder="1" applyAlignment="1">
      <alignment vertical="center" wrapText="1"/>
    </xf>
    <xf numFmtId="165" fontId="6" fillId="6" borderId="5" xfId="0" applyNumberFormat="1" applyFont="1" applyFill="1" applyBorder="1" applyAlignment="1">
      <alignment vertical="center" wrapText="1"/>
    </xf>
    <xf numFmtId="0" fontId="19" fillId="6" borderId="0" xfId="0" applyFont="1" applyFill="1" applyBorder="1"/>
    <xf numFmtId="0" fontId="6" fillId="6" borderId="2" xfId="0" applyFont="1" applyFill="1" applyBorder="1" applyAlignment="1">
      <alignment vertical="center" wrapText="1"/>
    </xf>
    <xf numFmtId="165" fontId="6" fillId="6" borderId="3" xfId="0" applyNumberFormat="1" applyFont="1" applyFill="1" applyBorder="1" applyAlignment="1">
      <alignment vertical="center" wrapText="1"/>
    </xf>
    <xf numFmtId="0" fontId="6" fillId="6" borderId="4" xfId="0" applyFont="1" applyFill="1" applyBorder="1" applyAlignment="1">
      <alignment vertical="center" wrapText="1"/>
    </xf>
    <xf numFmtId="165" fontId="6" fillId="6" borderId="24" xfId="0" applyNumberFormat="1" applyFont="1" applyFill="1" applyBorder="1" applyAlignment="1">
      <alignment vertical="center" wrapText="1"/>
    </xf>
    <xf numFmtId="0" fontId="5" fillId="6" borderId="5" xfId="0" applyFont="1" applyFill="1" applyBorder="1" applyAlignment="1">
      <alignment vertical="center" wrapText="1"/>
    </xf>
    <xf numFmtId="165" fontId="6" fillId="6" borderId="32" xfId="0" applyNumberFormat="1" applyFont="1" applyFill="1" applyBorder="1" applyAlignment="1">
      <alignment horizontal="right" vertical="center" wrapText="1"/>
    </xf>
    <xf numFmtId="0" fontId="5" fillId="6" borderId="0" xfId="0" applyFont="1" applyFill="1" applyBorder="1" applyAlignment="1">
      <alignment vertical="center" wrapText="1"/>
    </xf>
    <xf numFmtId="165" fontId="6" fillId="6" borderId="5" xfId="0" applyNumberFormat="1" applyFont="1" applyFill="1" applyBorder="1" applyAlignment="1">
      <alignment horizontal="right" vertical="center" wrapText="1"/>
    </xf>
    <xf numFmtId="167" fontId="3" fillId="6" borderId="0" xfId="1" applyNumberFormat="1" applyFont="1" applyFill="1" applyBorder="1" applyAlignment="1" applyProtection="1">
      <alignment vertical="center" wrapText="1"/>
      <protection locked="0"/>
    </xf>
    <xf numFmtId="0" fontId="6" fillId="6" borderId="12" xfId="0" applyFont="1" applyFill="1" applyBorder="1" applyAlignment="1">
      <alignment horizontal="center" vertical="center"/>
    </xf>
    <xf numFmtId="0" fontId="7" fillId="6" borderId="13" xfId="0" applyFont="1" applyFill="1" applyBorder="1" applyAlignment="1">
      <alignment horizontal="center"/>
    </xf>
    <xf numFmtId="0" fontId="0" fillId="6" borderId="0" xfId="0" applyFont="1" applyFill="1" applyBorder="1"/>
    <xf numFmtId="0" fontId="6" fillId="6" borderId="6" xfId="0" applyFont="1" applyFill="1" applyBorder="1" applyAlignment="1">
      <alignment horizontal="center" vertical="center"/>
    </xf>
    <xf numFmtId="0" fontId="6" fillId="6" borderId="9" xfId="0" applyFont="1" applyFill="1" applyBorder="1" applyAlignment="1">
      <alignment horizontal="right" vertical="center"/>
    </xf>
    <xf numFmtId="0" fontId="6" fillId="6" borderId="10" xfId="0" applyFont="1" applyFill="1" applyBorder="1" applyAlignment="1">
      <alignment horizontal="right" vertical="center"/>
    </xf>
    <xf numFmtId="169" fontId="6" fillId="6" borderId="6" xfId="0" applyNumberFormat="1" applyFont="1" applyFill="1" applyBorder="1" applyAlignment="1">
      <alignment horizontal="right" vertical="center"/>
    </xf>
    <xf numFmtId="169" fontId="7" fillId="6" borderId="8" xfId="0" applyNumberFormat="1" applyFont="1" applyFill="1" applyBorder="1" applyAlignment="1">
      <alignment horizontal="center"/>
    </xf>
    <xf numFmtId="169" fontId="6" fillId="6" borderId="9" xfId="0" applyNumberFormat="1" applyFont="1" applyFill="1" applyBorder="1" applyAlignment="1">
      <alignment horizontal="right" vertical="center"/>
    </xf>
    <xf numFmtId="169" fontId="6" fillId="6" borderId="10" xfId="0" applyNumberFormat="1" applyFont="1" applyFill="1" applyBorder="1" applyAlignment="1">
      <alignment horizontal="right" vertical="center"/>
    </xf>
    <xf numFmtId="0" fontId="7" fillId="6" borderId="8" xfId="0" applyFont="1" applyFill="1" applyBorder="1" applyAlignment="1">
      <alignment horizontal="center"/>
    </xf>
    <xf numFmtId="0" fontId="5" fillId="6" borderId="0" xfId="0" applyFont="1" applyFill="1" applyBorder="1" applyAlignment="1">
      <alignment vertical="center"/>
    </xf>
    <xf numFmtId="0" fontId="6" fillId="6" borderId="11" xfId="0" applyFont="1" applyFill="1" applyBorder="1" applyAlignment="1">
      <alignment horizontal="center" vertical="center"/>
    </xf>
    <xf numFmtId="169" fontId="6" fillId="6" borderId="0" xfId="0" applyNumberFormat="1" applyFont="1" applyFill="1" applyBorder="1" applyAlignment="1">
      <alignment horizontal="center"/>
    </xf>
    <xf numFmtId="0" fontId="2" fillId="6" borderId="0" xfId="0" applyFont="1" applyFill="1" applyBorder="1"/>
    <xf numFmtId="0" fontId="2" fillId="6" borderId="17" xfId="0" applyFont="1" applyFill="1" applyBorder="1" applyProtection="1">
      <protection hidden="1"/>
    </xf>
    <xf numFmtId="0" fontId="6" fillId="6" borderId="0" xfId="0" applyFont="1" applyFill="1" applyBorder="1" applyAlignment="1">
      <alignment horizontal="right" vertical="center"/>
    </xf>
    <xf numFmtId="10" fontId="7" fillId="6" borderId="0" xfId="0" applyNumberFormat="1" applyFont="1" applyFill="1" applyBorder="1"/>
    <xf numFmtId="170" fontId="7" fillId="6" borderId="0" xfId="0" applyNumberFormat="1" applyFont="1" applyFill="1" applyBorder="1"/>
    <xf numFmtId="0" fontId="6" fillId="6" borderId="0" xfId="0" applyFont="1" applyFill="1" applyBorder="1" applyAlignment="1">
      <alignment horizontal="right" vertical="center" indent="8"/>
    </xf>
    <xf numFmtId="9" fontId="7" fillId="6" borderId="0" xfId="0" applyNumberFormat="1" applyFont="1" applyFill="1" applyBorder="1"/>
    <xf numFmtId="0" fontId="6" fillId="6" borderId="0" xfId="0" applyFont="1" applyFill="1" applyBorder="1" applyAlignment="1">
      <alignment horizontal="left" vertical="center" indent="8"/>
    </xf>
    <xf numFmtId="0" fontId="6" fillId="6" borderId="12" xfId="0" applyFont="1" applyFill="1" applyBorder="1" applyAlignment="1">
      <alignment horizontal="center"/>
    </xf>
    <xf numFmtId="0" fontId="4" fillId="6" borderId="12" xfId="0" applyFont="1" applyFill="1" applyBorder="1" applyAlignment="1">
      <alignment horizontal="center"/>
    </xf>
    <xf numFmtId="0" fontId="6" fillId="6" borderId="12" xfId="0" applyFont="1" applyFill="1" applyBorder="1" applyAlignment="1">
      <alignment horizontal="right"/>
    </xf>
    <xf numFmtId="0" fontId="10" fillId="6" borderId="9" xfId="0" applyFont="1" applyFill="1" applyBorder="1" applyAlignment="1">
      <alignment horizontal="center"/>
    </xf>
    <xf numFmtId="0" fontId="20" fillId="6" borderId="0" xfId="0" applyFont="1" applyFill="1" applyBorder="1"/>
    <xf numFmtId="0" fontId="21" fillId="6" borderId="0" xfId="0" applyFont="1" applyFill="1" applyBorder="1" applyAlignment="1">
      <alignment horizontal="center" vertical="center"/>
    </xf>
    <xf numFmtId="0" fontId="0" fillId="6" borderId="6" xfId="0" applyFill="1" applyBorder="1"/>
    <xf numFmtId="0" fontId="0" fillId="6" borderId="7" xfId="0" applyFill="1" applyBorder="1"/>
    <xf numFmtId="0" fontId="6" fillId="6" borderId="7" xfId="0" applyFont="1" applyFill="1" applyBorder="1" applyAlignment="1">
      <alignment horizontal="center"/>
    </xf>
    <xf numFmtId="0" fontId="6" fillId="6" borderId="8" xfId="0" applyFont="1" applyFill="1" applyBorder="1" applyAlignment="1">
      <alignment horizontal="center"/>
    </xf>
    <xf numFmtId="0" fontId="6" fillId="6" borderId="9" xfId="0" applyFont="1" applyFill="1" applyBorder="1" applyAlignment="1">
      <alignment horizontal="center"/>
    </xf>
    <xf numFmtId="0" fontId="6" fillId="6" borderId="17" xfId="0" applyFont="1" applyFill="1" applyBorder="1" applyAlignment="1">
      <alignment horizontal="center"/>
    </xf>
    <xf numFmtId="0" fontId="5" fillId="6" borderId="17" xfId="0" applyFont="1" applyFill="1" applyBorder="1" applyProtection="1">
      <protection hidden="1"/>
    </xf>
    <xf numFmtId="0" fontId="6" fillId="6" borderId="9" xfId="0" applyFont="1" applyFill="1" applyBorder="1"/>
    <xf numFmtId="4" fontId="6" fillId="6" borderId="0" xfId="1" applyNumberFormat="1" applyFont="1" applyFill="1" applyBorder="1" applyAlignment="1">
      <alignment horizontal="center"/>
    </xf>
    <xf numFmtId="4" fontId="0" fillId="6" borderId="0" xfId="0" applyNumberFormat="1" applyFill="1" applyBorder="1"/>
    <xf numFmtId="0" fontId="5" fillId="6" borderId="9" xfId="0" applyFont="1" applyFill="1" applyBorder="1"/>
    <xf numFmtId="0" fontId="5" fillId="6" borderId="0" xfId="0" applyFont="1" applyFill="1" applyBorder="1"/>
    <xf numFmtId="0" fontId="5" fillId="6" borderId="17" xfId="0" applyFont="1" applyFill="1" applyBorder="1"/>
    <xf numFmtId="0" fontId="5" fillId="6" borderId="10" xfId="0" applyFont="1" applyFill="1" applyBorder="1"/>
    <xf numFmtId="0" fontId="5" fillId="6" borderId="21" xfId="0" applyFont="1" applyFill="1" applyBorder="1"/>
    <xf numFmtId="0" fontId="5" fillId="6" borderId="18" xfId="0" applyFont="1" applyFill="1" applyBorder="1"/>
    <xf numFmtId="0" fontId="11" fillId="6" borderId="9" xfId="0" applyFont="1" applyFill="1" applyBorder="1" applyAlignment="1">
      <alignment vertical="center"/>
    </xf>
    <xf numFmtId="0" fontId="23" fillId="6" borderId="9" xfId="0" applyFont="1" applyFill="1" applyBorder="1" applyAlignment="1">
      <alignment horizontal="left" vertical="center"/>
    </xf>
    <xf numFmtId="0" fontId="23" fillId="6" borderId="9" xfId="0" applyFont="1" applyFill="1" applyBorder="1"/>
    <xf numFmtId="0" fontId="23" fillId="6" borderId="0" xfId="0" applyFont="1" applyFill="1" applyBorder="1"/>
    <xf numFmtId="0" fontId="7" fillId="6" borderId="0" xfId="0" applyFont="1" applyFill="1" applyBorder="1" applyAlignment="1">
      <alignment horizontal="right"/>
    </xf>
    <xf numFmtId="9" fontId="24" fillId="6" borderId="0" xfId="0" applyNumberFormat="1" applyFont="1" applyFill="1" applyBorder="1" applyAlignment="1">
      <alignment horizontal="left"/>
    </xf>
    <xf numFmtId="0" fontId="23" fillId="6" borderId="0" xfId="0" applyFont="1" applyFill="1" applyBorder="1" applyAlignment="1">
      <alignment horizontal="right"/>
    </xf>
    <xf numFmtId="0" fontId="7" fillId="6" borderId="9" xfId="0" applyFont="1" applyFill="1" applyBorder="1"/>
    <xf numFmtId="0" fontId="22" fillId="6" borderId="0" xfId="0" applyFont="1" applyFill="1" applyBorder="1"/>
    <xf numFmtId="0" fontId="2" fillId="6" borderId="6" xfId="0" applyFont="1" applyFill="1" applyBorder="1"/>
    <xf numFmtId="0" fontId="15" fillId="6" borderId="6" xfId="0" applyFont="1" applyFill="1" applyBorder="1" applyAlignment="1">
      <alignment horizontal="center"/>
    </xf>
    <xf numFmtId="0" fontId="15" fillId="6" borderId="7" xfId="0" applyFont="1" applyFill="1" applyBorder="1"/>
    <xf numFmtId="0" fontId="14" fillId="6" borderId="7" xfId="0" applyFont="1" applyFill="1" applyBorder="1"/>
    <xf numFmtId="0" fontId="14" fillId="6" borderId="8" xfId="0" applyFont="1" applyFill="1" applyBorder="1"/>
    <xf numFmtId="0" fontId="15" fillId="6" borderId="9" xfId="0" applyFont="1" applyFill="1" applyBorder="1"/>
    <xf numFmtId="0" fontId="15" fillId="6" borderId="0" xfId="0" applyFont="1" applyFill="1" applyBorder="1" applyAlignment="1">
      <alignment horizontal="center"/>
    </xf>
    <xf numFmtId="0" fontId="14" fillId="6" borderId="0" xfId="0" applyFont="1" applyFill="1" applyBorder="1"/>
    <xf numFmtId="0" fontId="14" fillId="6" borderId="17" xfId="0" applyFont="1" applyFill="1" applyBorder="1"/>
    <xf numFmtId="0" fontId="15" fillId="6" borderId="9" xfId="0" applyFont="1" applyFill="1" applyBorder="1" applyAlignment="1">
      <alignment horizontal="right"/>
    </xf>
    <xf numFmtId="169" fontId="15" fillId="6" borderId="0" xfId="0" applyNumberFormat="1" applyFont="1" applyFill="1" applyBorder="1" applyAlignment="1">
      <alignment horizontal="center"/>
    </xf>
    <xf numFmtId="169" fontId="26" fillId="6" borderId="21" xfId="0" applyNumberFormat="1" applyFont="1" applyFill="1" applyBorder="1" applyAlignment="1">
      <alignment horizontal="center"/>
    </xf>
    <xf numFmtId="0" fontId="15" fillId="6" borderId="9" xfId="0" applyFont="1" applyFill="1" applyBorder="1" applyAlignment="1">
      <alignment horizontal="right" indent="2"/>
    </xf>
    <xf numFmtId="0" fontId="15" fillId="6" borderId="0" xfId="0" applyFont="1" applyFill="1" applyBorder="1"/>
    <xf numFmtId="164" fontId="15" fillId="6" borderId="0" xfId="1" applyNumberFormat="1" applyFont="1" applyFill="1" applyBorder="1"/>
    <xf numFmtId="0" fontId="14" fillId="6" borderId="9" xfId="0" applyFont="1" applyFill="1" applyBorder="1" applyAlignment="1">
      <alignment horizontal="right"/>
    </xf>
    <xf numFmtId="0" fontId="2" fillId="6" borderId="9" xfId="0" applyFont="1" applyFill="1" applyBorder="1"/>
    <xf numFmtId="0" fontId="15" fillId="6" borderId="9" xfId="0" applyFont="1" applyFill="1" applyBorder="1" applyAlignment="1">
      <alignment horizontal="center"/>
    </xf>
    <xf numFmtId="0" fontId="15" fillId="6" borderId="17" xfId="0" applyFont="1" applyFill="1" applyBorder="1"/>
    <xf numFmtId="0" fontId="7" fillId="6" borderId="17" xfId="0" applyFont="1" applyFill="1" applyBorder="1" applyAlignment="1">
      <alignment horizontal="center"/>
    </xf>
    <xf numFmtId="169" fontId="15" fillId="6" borderId="0" xfId="0" applyNumberFormat="1" applyFont="1" applyFill="1" applyBorder="1"/>
    <xf numFmtId="0" fontId="15" fillId="6" borderId="0" xfId="0" applyFont="1" applyFill="1" applyBorder="1" applyAlignment="1">
      <alignment horizontal="right"/>
    </xf>
    <xf numFmtId="169" fontId="15" fillId="6" borderId="17" xfId="0" applyNumberFormat="1" applyFont="1" applyFill="1" applyBorder="1" applyAlignment="1">
      <alignment horizontal="center"/>
    </xf>
    <xf numFmtId="0" fontId="15" fillId="6" borderId="37" xfId="0" applyFont="1" applyFill="1" applyBorder="1" applyAlignment="1">
      <alignment horizontal="right"/>
    </xf>
    <xf numFmtId="169" fontId="26" fillId="6" borderId="35" xfId="0" applyNumberFormat="1" applyFont="1" applyFill="1" applyBorder="1" applyAlignment="1">
      <alignment horizontal="center"/>
    </xf>
    <xf numFmtId="0" fontId="15" fillId="6" borderId="40" xfId="0" applyFont="1" applyFill="1" applyBorder="1" applyAlignment="1">
      <alignment horizontal="right"/>
    </xf>
    <xf numFmtId="169" fontId="26" fillId="6" borderId="36" xfId="0" applyNumberFormat="1" applyFont="1" applyFill="1" applyBorder="1"/>
    <xf numFmtId="169" fontId="26" fillId="6" borderId="0" xfId="0" applyNumberFormat="1" applyFont="1" applyFill="1" applyBorder="1" applyAlignment="1">
      <alignment horizontal="center"/>
    </xf>
    <xf numFmtId="169" fontId="26" fillId="6" borderId="0" xfId="0" applyNumberFormat="1" applyFont="1" applyFill="1" applyBorder="1"/>
    <xf numFmtId="0" fontId="2" fillId="6" borderId="0" xfId="0" applyFont="1" applyFill="1" applyBorder="1" applyAlignment="1">
      <alignment horizontal="right"/>
    </xf>
    <xf numFmtId="0" fontId="2" fillId="6" borderId="0" xfId="0" applyFont="1" applyFill="1" applyBorder="1" applyAlignment="1">
      <alignment horizontal="center"/>
    </xf>
    <xf numFmtId="169" fontId="2" fillId="6" borderId="17" xfId="0" applyNumberFormat="1" applyFont="1" applyFill="1" applyBorder="1" applyAlignment="1" applyProtection="1">
      <alignment horizontal="center"/>
    </xf>
    <xf numFmtId="0" fontId="2" fillId="6" borderId="9" xfId="0" applyFont="1" applyFill="1" applyBorder="1" applyAlignment="1">
      <alignment horizontal="right"/>
    </xf>
    <xf numFmtId="0" fontId="28" fillId="6" borderId="0" xfId="0" applyFont="1" applyFill="1" applyBorder="1"/>
    <xf numFmtId="0" fontId="2" fillId="6" borderId="17" xfId="0" applyFont="1" applyFill="1" applyBorder="1"/>
    <xf numFmtId="169" fontId="27" fillId="6" borderId="17" xfId="0" applyNumberFormat="1" applyFont="1" applyFill="1" applyBorder="1" applyAlignment="1">
      <alignment horizontal="center"/>
    </xf>
    <xf numFmtId="0" fontId="15" fillId="6" borderId="35" xfId="0" applyFont="1" applyFill="1" applyBorder="1" applyAlignment="1">
      <alignment horizontal="right"/>
    </xf>
    <xf numFmtId="169" fontId="15" fillId="6" borderId="36" xfId="0" applyNumberFormat="1" applyFont="1" applyFill="1" applyBorder="1" applyAlignment="1">
      <alignment horizontal="center"/>
    </xf>
    <xf numFmtId="169" fontId="27" fillId="6" borderId="0" xfId="0" applyNumberFormat="1" applyFont="1" applyFill="1" applyBorder="1"/>
    <xf numFmtId="0" fontId="2" fillId="6" borderId="17" xfId="0" applyFont="1" applyFill="1" applyBorder="1" applyAlignment="1">
      <alignment horizontal="center"/>
    </xf>
    <xf numFmtId="0" fontId="15" fillId="6" borderId="45" xfId="0" applyFont="1" applyFill="1" applyBorder="1" applyAlignment="1">
      <alignment horizontal="right"/>
    </xf>
    <xf numFmtId="169" fontId="15" fillId="6" borderId="46" xfId="0" applyNumberFormat="1" applyFont="1" applyFill="1" applyBorder="1"/>
    <xf numFmtId="0" fontId="15" fillId="6" borderId="38" xfId="0" applyFont="1" applyFill="1" applyBorder="1" applyAlignment="1">
      <alignment horizontal="right"/>
    </xf>
    <xf numFmtId="169" fontId="15" fillId="6" borderId="39" xfId="0" applyNumberFormat="1" applyFont="1" applyFill="1" applyBorder="1"/>
    <xf numFmtId="0" fontId="15" fillId="6" borderId="44" xfId="0" applyFont="1" applyFill="1" applyBorder="1" applyAlignment="1">
      <alignment horizontal="right"/>
    </xf>
    <xf numFmtId="169" fontId="15" fillId="6" borderId="39" xfId="0" applyNumberFormat="1" applyFont="1" applyFill="1" applyBorder="1" applyAlignment="1">
      <alignment horizontal="center"/>
    </xf>
    <xf numFmtId="164" fontId="2" fillId="6" borderId="0" xfId="1" applyNumberFormat="1" applyFont="1" applyFill="1" applyBorder="1" applyAlignment="1">
      <alignment horizontal="center"/>
    </xf>
    <xf numFmtId="171" fontId="7" fillId="6" borderId="0" xfId="0" applyNumberFormat="1" applyFont="1" applyFill="1" applyBorder="1" applyAlignment="1">
      <alignment horizontal="right"/>
    </xf>
    <xf numFmtId="0" fontId="2" fillId="6" borderId="10" xfId="0" applyFont="1" applyFill="1" applyBorder="1"/>
    <xf numFmtId="0" fontId="2" fillId="6" borderId="21" xfId="0" applyFont="1" applyFill="1" applyBorder="1"/>
    <xf numFmtId="0" fontId="2" fillId="6" borderId="21" xfId="0" applyFont="1" applyFill="1" applyBorder="1" applyAlignment="1">
      <alignment horizontal="center"/>
    </xf>
    <xf numFmtId="0" fontId="2" fillId="6" borderId="18" xfId="0" applyFont="1" applyFill="1" applyBorder="1" applyAlignment="1">
      <alignment horizontal="center"/>
    </xf>
    <xf numFmtId="0" fontId="24" fillId="6" borderId="0" xfId="0" applyFont="1" applyFill="1" applyBorder="1"/>
    <xf numFmtId="0" fontId="12" fillId="6" borderId="0" xfId="0" applyFont="1" applyFill="1" applyBorder="1"/>
    <xf numFmtId="0" fontId="0" fillId="6" borderId="10" xfId="0" applyFill="1" applyBorder="1"/>
    <xf numFmtId="0" fontId="0" fillId="6" borderId="21" xfId="0" applyFill="1" applyBorder="1"/>
    <xf numFmtId="0" fontId="0" fillId="6" borderId="18" xfId="0" applyFill="1" applyBorder="1" applyProtection="1">
      <protection hidden="1"/>
    </xf>
    <xf numFmtId="0" fontId="4" fillId="2" borderId="12" xfId="0" applyFont="1" applyFill="1" applyBorder="1" applyAlignment="1" applyProtection="1">
      <alignment horizontal="right" vertical="center"/>
      <protection locked="0"/>
    </xf>
    <xf numFmtId="0" fontId="13" fillId="5" borderId="7" xfId="0" applyFont="1" applyFill="1" applyBorder="1"/>
    <xf numFmtId="0" fontId="2" fillId="5" borderId="7" xfId="0" applyFont="1" applyFill="1" applyBorder="1"/>
    <xf numFmtId="0" fontId="0" fillId="5" borderId="8" xfId="0" applyFill="1" applyBorder="1"/>
    <xf numFmtId="0" fontId="9" fillId="5" borderId="17" xfId="0" applyFont="1" applyFill="1" applyBorder="1"/>
    <xf numFmtId="0" fontId="9" fillId="5" borderId="9" xfId="0" applyFont="1" applyFill="1" applyBorder="1"/>
    <xf numFmtId="0" fontId="0" fillId="5" borderId="0" xfId="0" applyFill="1"/>
    <xf numFmtId="0" fontId="2" fillId="5" borderId="0" xfId="0" applyFont="1" applyFill="1"/>
    <xf numFmtId="0" fontId="9" fillId="5" borderId="10" xfId="0" applyFont="1" applyFill="1" applyBorder="1"/>
    <xf numFmtId="0" fontId="9" fillId="5" borderId="21" xfId="0" applyFont="1" applyFill="1" applyBorder="1"/>
    <xf numFmtId="0" fontId="0" fillId="5" borderId="18" xfId="0" applyFill="1" applyBorder="1"/>
    <xf numFmtId="0" fontId="5" fillId="5" borderId="7" xfId="0" applyFont="1" applyFill="1" applyBorder="1" applyAlignment="1">
      <alignment vertical="center"/>
    </xf>
    <xf numFmtId="0" fontId="0" fillId="5" borderId="17" xfId="0" applyFill="1" applyBorder="1"/>
    <xf numFmtId="0" fontId="9" fillId="5" borderId="0" xfId="0" applyFont="1" applyFill="1" applyBorder="1" applyAlignment="1">
      <alignment vertical="center"/>
    </xf>
    <xf numFmtId="0" fontId="10" fillId="5" borderId="17" xfId="0" applyFont="1" applyFill="1" applyBorder="1"/>
    <xf numFmtId="0" fontId="6" fillId="5" borderId="22" xfId="0" applyFont="1" applyFill="1" applyBorder="1" applyAlignment="1">
      <alignment vertical="center" wrapText="1"/>
    </xf>
    <xf numFmtId="0" fontId="6" fillId="5" borderId="23" xfId="0" applyFont="1" applyFill="1" applyBorder="1" applyAlignment="1">
      <alignment vertical="center" wrapText="1"/>
    </xf>
    <xf numFmtId="0" fontId="6" fillId="5" borderId="29" xfId="0" applyFont="1" applyFill="1" applyBorder="1" applyAlignment="1">
      <alignment horizontal="right" vertical="center" wrapText="1"/>
    </xf>
    <xf numFmtId="169" fontId="6" fillId="5" borderId="29" xfId="0" applyNumberFormat="1" applyFont="1" applyFill="1" applyBorder="1" applyAlignment="1">
      <alignment horizontal="center" vertical="center" wrapText="1"/>
    </xf>
    <xf numFmtId="0" fontId="6" fillId="5" borderId="29" xfId="0" applyFont="1" applyFill="1" applyBorder="1" applyAlignment="1">
      <alignment vertical="center" wrapText="1"/>
    </xf>
    <xf numFmtId="0" fontId="6" fillId="5" borderId="7" xfId="0" applyFont="1" applyFill="1" applyBorder="1" applyAlignment="1">
      <alignment horizontal="right" vertical="center" wrapText="1"/>
    </xf>
    <xf numFmtId="169" fontId="6" fillId="5" borderId="8" xfId="0" applyNumberFormat="1" applyFont="1" applyFill="1" applyBorder="1" applyAlignment="1">
      <alignment horizontal="center" vertical="center" wrapText="1"/>
    </xf>
    <xf numFmtId="0" fontId="6" fillId="5" borderId="3" xfId="0" applyFont="1" applyFill="1" applyBorder="1" applyAlignment="1">
      <alignment horizontal="right" vertical="center" wrapText="1"/>
    </xf>
    <xf numFmtId="169" fontId="6" fillId="5" borderId="3" xfId="0" applyNumberFormat="1" applyFont="1" applyFill="1" applyBorder="1" applyAlignment="1">
      <alignment horizontal="center" vertical="center" wrapText="1"/>
    </xf>
    <xf numFmtId="0" fontId="6" fillId="5" borderId="9" xfId="0" applyFont="1" applyFill="1" applyBorder="1" applyAlignment="1">
      <alignment horizontal="right"/>
    </xf>
    <xf numFmtId="0" fontId="6" fillId="5" borderId="24" xfId="0" applyFont="1" applyFill="1" applyBorder="1" applyAlignment="1">
      <alignment vertical="center" wrapText="1"/>
    </xf>
    <xf numFmtId="169" fontId="6" fillId="5" borderId="24" xfId="0" applyNumberFormat="1" applyFont="1" applyFill="1" applyBorder="1" applyAlignment="1">
      <alignment horizontal="center" vertical="center" wrapText="1"/>
    </xf>
    <xf numFmtId="0" fontId="6" fillId="5" borderId="10" xfId="0" applyFont="1" applyFill="1" applyBorder="1" applyAlignment="1">
      <alignment vertical="center" wrapText="1"/>
    </xf>
    <xf numFmtId="0" fontId="6" fillId="5" borderId="21" xfId="0" applyFont="1" applyFill="1" applyBorder="1" applyAlignment="1">
      <alignment horizontal="center" vertical="center" wrapText="1"/>
    </xf>
    <xf numFmtId="0" fontId="6" fillId="5" borderId="18" xfId="0" applyFont="1" applyFill="1" applyBorder="1" applyAlignment="1">
      <alignment vertical="center" wrapText="1"/>
    </xf>
    <xf numFmtId="0" fontId="6" fillId="5" borderId="4" xfId="0" applyFont="1" applyFill="1" applyBorder="1" applyAlignment="1">
      <alignment horizontal="right" vertical="center" wrapText="1"/>
    </xf>
    <xf numFmtId="169" fontId="6" fillId="5" borderId="4" xfId="0" applyNumberFormat="1" applyFont="1" applyFill="1" applyBorder="1" applyAlignment="1">
      <alignment horizontal="center" vertical="center" wrapText="1"/>
    </xf>
    <xf numFmtId="0" fontId="6" fillId="5" borderId="10" xfId="0" applyFont="1" applyFill="1" applyBorder="1" applyAlignment="1">
      <alignment horizontal="right" vertical="center" wrapText="1"/>
    </xf>
    <xf numFmtId="169" fontId="6" fillId="5" borderId="18" xfId="0" applyNumberFormat="1" applyFont="1" applyFill="1" applyBorder="1" applyAlignment="1">
      <alignment horizontal="center" vertical="center" wrapText="1"/>
    </xf>
    <xf numFmtId="0" fontId="6" fillId="5" borderId="2" xfId="0" applyFont="1" applyFill="1" applyBorder="1" applyAlignment="1">
      <alignment horizontal="right" vertical="center" wrapText="1"/>
    </xf>
    <xf numFmtId="169" fontId="6" fillId="5" borderId="2" xfId="0" applyNumberFormat="1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right" vertical="center" wrapText="1"/>
    </xf>
    <xf numFmtId="169" fontId="6" fillId="5" borderId="1" xfId="0" applyNumberFormat="1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vertical="center" wrapText="1"/>
    </xf>
    <xf numFmtId="0" fontId="6" fillId="5" borderId="3" xfId="0" applyFont="1" applyFill="1" applyBorder="1" applyAlignment="1">
      <alignment vertical="center" wrapText="1"/>
    </xf>
    <xf numFmtId="0" fontId="6" fillId="5" borderId="27" xfId="0" applyFont="1" applyFill="1" applyBorder="1" applyAlignment="1">
      <alignment vertical="center" wrapText="1"/>
    </xf>
    <xf numFmtId="0" fontId="6" fillId="5" borderId="28" xfId="0" applyFont="1" applyFill="1" applyBorder="1" applyAlignment="1">
      <alignment vertical="center" wrapText="1"/>
    </xf>
    <xf numFmtId="0" fontId="6" fillId="5" borderId="26" xfId="0" applyFont="1" applyFill="1" applyBorder="1" applyAlignment="1">
      <alignment vertical="center" wrapText="1"/>
    </xf>
    <xf numFmtId="4" fontId="6" fillId="5" borderId="3" xfId="0" applyNumberFormat="1" applyFont="1" applyFill="1" applyBorder="1" applyAlignment="1">
      <alignment horizontal="center" vertical="center" wrapText="1"/>
    </xf>
    <xf numFmtId="9" fontId="6" fillId="5" borderId="3" xfId="0" applyNumberFormat="1" applyFont="1" applyFill="1" applyBorder="1" applyAlignment="1">
      <alignment horizontal="center" vertical="center" wrapText="1"/>
    </xf>
    <xf numFmtId="169" fontId="15" fillId="3" borderId="12" xfId="0" applyNumberFormat="1" applyFont="1" applyFill="1" applyBorder="1" applyAlignment="1">
      <alignment horizontal="center"/>
    </xf>
    <xf numFmtId="169" fontId="29" fillId="2" borderId="14" xfId="0" applyNumberFormat="1" applyFont="1" applyFill="1" applyBorder="1" applyAlignment="1" applyProtection="1">
      <alignment horizontal="center"/>
      <protection locked="0"/>
    </xf>
    <xf numFmtId="169" fontId="29" fillId="2" borderId="43" xfId="0" applyNumberFormat="1" applyFont="1" applyFill="1" applyBorder="1" applyAlignment="1" applyProtection="1">
      <alignment horizontal="center"/>
      <protection locked="0"/>
    </xf>
    <xf numFmtId="0" fontId="16" fillId="0" borderId="17" xfId="0" applyFont="1" applyFill="1" applyBorder="1" applyAlignment="1" applyProtection="1">
      <alignment horizontal="center"/>
      <protection hidden="1"/>
    </xf>
    <xf numFmtId="0" fontId="33" fillId="0" borderId="0" xfId="0" applyFont="1" applyFill="1" applyProtection="1">
      <protection hidden="1"/>
    </xf>
    <xf numFmtId="0" fontId="33" fillId="0" borderId="0" xfId="0" applyFont="1" applyFill="1"/>
    <xf numFmtId="0" fontId="33" fillId="0" borderId="0" xfId="0" applyFont="1" applyFill="1" applyBorder="1"/>
    <xf numFmtId="0" fontId="31" fillId="4" borderId="41" xfId="0" applyFont="1" applyFill="1" applyBorder="1" applyAlignment="1" applyProtection="1">
      <alignment horizontal="center"/>
      <protection hidden="1"/>
    </xf>
    <xf numFmtId="0" fontId="0" fillId="4" borderId="41" xfId="0" applyFill="1" applyBorder="1" applyAlignment="1">
      <alignment horizontal="center"/>
    </xf>
    <xf numFmtId="0" fontId="7" fillId="2" borderId="10" xfId="0" applyFont="1" applyFill="1" applyBorder="1" applyAlignment="1" applyProtection="1">
      <alignment horizontal="right"/>
      <protection locked="0"/>
    </xf>
    <xf numFmtId="168" fontId="7" fillId="2" borderId="5" xfId="1" applyFont="1" applyFill="1" applyBorder="1" applyProtection="1">
      <protection locked="0"/>
    </xf>
    <xf numFmtId="168" fontId="6" fillId="2" borderId="5" xfId="1" applyFont="1" applyFill="1" applyBorder="1" applyProtection="1">
      <protection locked="0"/>
    </xf>
    <xf numFmtId="169" fontId="15" fillId="6" borderId="37" xfId="1" applyNumberFormat="1" applyFont="1" applyFill="1" applyBorder="1" applyAlignment="1" applyProtection="1">
      <alignment horizontal="center"/>
    </xf>
    <xf numFmtId="169" fontId="15" fillId="6" borderId="42" xfId="1" applyNumberFormat="1" applyFont="1" applyFill="1" applyBorder="1" applyAlignment="1" applyProtection="1">
      <alignment horizontal="center"/>
    </xf>
    <xf numFmtId="0" fontId="7" fillId="2" borderId="30" xfId="0" applyFont="1" applyFill="1" applyBorder="1" applyAlignment="1" applyProtection="1">
      <alignment horizontal="left"/>
      <protection locked="0"/>
    </xf>
    <xf numFmtId="0" fontId="0" fillId="2" borderId="31" xfId="0" applyFill="1" applyBorder="1" applyAlignment="1" applyProtection="1">
      <alignment horizontal="center"/>
      <protection locked="0"/>
    </xf>
    <xf numFmtId="0" fontId="6" fillId="2" borderId="5" xfId="0" applyFont="1" applyFill="1" applyBorder="1" applyAlignment="1" applyProtection="1">
      <alignment horizontal="center"/>
      <protection locked="0"/>
    </xf>
    <xf numFmtId="167" fontId="6" fillId="2" borderId="5" xfId="0" applyNumberFormat="1" applyFont="1" applyFill="1" applyBorder="1" applyProtection="1">
      <protection locked="0"/>
    </xf>
    <xf numFmtId="169" fontId="6" fillId="2" borderId="5" xfId="0" applyNumberFormat="1" applyFont="1" applyFill="1" applyBorder="1" applyAlignment="1" applyProtection="1">
      <alignment horizontal="center"/>
      <protection locked="0"/>
    </xf>
    <xf numFmtId="0" fontId="9" fillId="2" borderId="5" xfId="0" applyFont="1" applyFill="1" applyBorder="1" applyAlignment="1" applyProtection="1">
      <alignment horizontal="center"/>
      <protection locked="0"/>
    </xf>
    <xf numFmtId="9" fontId="6" fillId="2" borderId="3" xfId="2" applyNumberFormat="1" applyFont="1" applyFill="1" applyBorder="1" applyAlignment="1">
      <alignment horizontal="center" vertical="center" wrapText="1"/>
    </xf>
    <xf numFmtId="169" fontId="6" fillId="2" borderId="3" xfId="0" applyNumberFormat="1" applyFont="1" applyFill="1" applyBorder="1" applyAlignment="1">
      <alignment horizontal="center" vertical="center" wrapText="1"/>
    </xf>
    <xf numFmtId="0" fontId="14" fillId="0" borderId="0" xfId="0" applyFont="1" applyFill="1" applyBorder="1"/>
    <xf numFmtId="169" fontId="14" fillId="0" borderId="0" xfId="0" applyNumberFormat="1" applyFont="1" applyFill="1" applyBorder="1"/>
    <xf numFmtId="9" fontId="14" fillId="0" borderId="0" xfId="2" applyFont="1" applyFill="1" applyBorder="1"/>
    <xf numFmtId="0" fontId="14" fillId="0" borderId="0" xfId="0" applyFont="1" applyFill="1" applyBorder="1" applyAlignment="1">
      <alignment horizontal="left" indent="2"/>
    </xf>
    <xf numFmtId="169" fontId="34" fillId="0" borderId="0" xfId="0" applyNumberFormat="1" applyFont="1" applyFill="1" applyBorder="1"/>
    <xf numFmtId="0" fontId="14" fillId="0" borderId="0" xfId="0" applyFont="1" applyFill="1" applyBorder="1" applyAlignment="1">
      <alignment horizontal="left" indent="4"/>
    </xf>
    <xf numFmtId="0" fontId="14" fillId="0" borderId="0" xfId="0" applyFont="1" applyFill="1" applyBorder="1" applyAlignment="1"/>
    <xf numFmtId="169" fontId="14" fillId="0" borderId="35" xfId="0" applyNumberFormat="1" applyFont="1" applyFill="1" applyBorder="1"/>
    <xf numFmtId="169" fontId="14" fillId="0" borderId="52" xfId="0" applyNumberFormat="1" applyFont="1" applyFill="1" applyBorder="1"/>
    <xf numFmtId="0" fontId="35" fillId="0" borderId="0" xfId="0" applyFont="1"/>
    <xf numFmtId="172" fontId="35" fillId="0" borderId="0" xfId="2" applyNumberFormat="1" applyFont="1"/>
    <xf numFmtId="10" fontId="35" fillId="0" borderId="0" xfId="2" applyNumberFormat="1" applyFont="1"/>
    <xf numFmtId="169" fontId="14" fillId="0" borderId="51" xfId="0" applyNumberFormat="1" applyFont="1" applyFill="1" applyBorder="1"/>
    <xf numFmtId="10" fontId="14" fillId="0" borderId="0" xfId="2" applyNumberFormat="1" applyFont="1" applyFill="1" applyBorder="1"/>
    <xf numFmtId="169" fontId="14" fillId="0" borderId="39" xfId="0" applyNumberFormat="1" applyFont="1" applyFill="1" applyBorder="1"/>
    <xf numFmtId="0" fontId="35" fillId="0" borderId="0" xfId="0" applyFont="1" applyFill="1"/>
    <xf numFmtId="0" fontId="0" fillId="0" borderId="0" xfId="0" applyFont="1" applyFill="1"/>
    <xf numFmtId="169" fontId="14" fillId="0" borderId="46" xfId="0" applyNumberFormat="1" applyFont="1" applyFill="1" applyBorder="1"/>
    <xf numFmtId="0" fontId="6" fillId="6" borderId="1" xfId="0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vertical="center" wrapText="1"/>
    </xf>
    <xf numFmtId="0" fontId="6" fillId="6" borderId="2" xfId="0" applyFont="1" applyFill="1" applyBorder="1" applyAlignment="1">
      <alignment vertical="center" wrapText="1"/>
    </xf>
    <xf numFmtId="165" fontId="6" fillId="6" borderId="1" xfId="0" applyNumberFormat="1" applyFont="1" applyFill="1" applyBorder="1" applyAlignment="1">
      <alignment vertical="center" wrapText="1"/>
    </xf>
    <xf numFmtId="165" fontId="6" fillId="6" borderId="2" xfId="0" applyNumberFormat="1" applyFont="1" applyFill="1" applyBorder="1" applyAlignment="1">
      <alignment vertical="center" wrapText="1"/>
    </xf>
    <xf numFmtId="0" fontId="6" fillId="6" borderId="4" xfId="0" applyFont="1" applyFill="1" applyBorder="1" applyAlignment="1">
      <alignment vertical="center" wrapText="1"/>
    </xf>
    <xf numFmtId="3" fontId="6" fillId="6" borderId="1" xfId="0" applyNumberFormat="1" applyFont="1" applyFill="1" applyBorder="1" applyAlignment="1">
      <alignment vertical="center" wrapText="1"/>
    </xf>
    <xf numFmtId="3" fontId="6" fillId="6" borderId="2" xfId="0" applyNumberFormat="1" applyFont="1" applyFill="1" applyBorder="1" applyAlignment="1">
      <alignment vertical="center" wrapText="1"/>
    </xf>
    <xf numFmtId="0" fontId="6" fillId="5" borderId="1" xfId="0" applyFont="1" applyFill="1" applyBorder="1" applyAlignment="1">
      <alignment horizontal="right" vertical="center" wrapText="1"/>
    </xf>
    <xf numFmtId="0" fontId="6" fillId="5" borderId="2" xfId="0" applyFont="1" applyFill="1" applyBorder="1" applyAlignment="1">
      <alignment horizontal="right" vertical="center" wrapText="1"/>
    </xf>
    <xf numFmtId="169" fontId="6" fillId="5" borderId="1" xfId="0" applyNumberFormat="1" applyFont="1" applyFill="1" applyBorder="1" applyAlignment="1">
      <alignment horizontal="center" vertical="center" wrapText="1"/>
    </xf>
    <xf numFmtId="169" fontId="6" fillId="5" borderId="2" xfId="0" applyNumberFormat="1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vertical="center" wrapText="1"/>
    </xf>
    <xf numFmtId="0" fontId="6" fillId="5" borderId="2" xfId="0" applyFont="1" applyFill="1" applyBorder="1" applyAlignment="1">
      <alignment vertical="center" wrapText="1"/>
    </xf>
    <xf numFmtId="0" fontId="6" fillId="5" borderId="25" xfId="0" applyFont="1" applyFill="1" applyBorder="1" applyAlignment="1">
      <alignment horizontal="right" vertical="center" wrapText="1"/>
    </xf>
    <xf numFmtId="0" fontId="6" fillId="5" borderId="3" xfId="0" applyFont="1" applyFill="1" applyBorder="1" applyAlignment="1">
      <alignment horizontal="right" vertical="center" wrapText="1"/>
    </xf>
    <xf numFmtId="0" fontId="6" fillId="5" borderId="4" xfId="0" applyFont="1" applyFill="1" applyBorder="1" applyAlignment="1">
      <alignment horizontal="right" vertical="center" wrapText="1"/>
    </xf>
    <xf numFmtId="169" fontId="6" fillId="5" borderId="4" xfId="0" applyNumberFormat="1" applyFont="1" applyFill="1" applyBorder="1" applyAlignment="1">
      <alignment horizontal="center" vertical="center" wrapText="1"/>
    </xf>
    <xf numFmtId="0" fontId="6" fillId="5" borderId="4" xfId="0" applyFont="1" applyFill="1" applyBorder="1" applyAlignment="1">
      <alignment vertical="center" wrapText="1"/>
    </xf>
    <xf numFmtId="0" fontId="6" fillId="5" borderId="6" xfId="0" applyFont="1" applyFill="1" applyBorder="1" applyAlignment="1">
      <alignment horizontal="right" vertical="center" wrapText="1"/>
    </xf>
    <xf numFmtId="0" fontId="6" fillId="5" borderId="9" xfId="0" applyFont="1" applyFill="1" applyBorder="1" applyAlignment="1">
      <alignment horizontal="right" vertical="center" wrapText="1"/>
    </xf>
    <xf numFmtId="0" fontId="6" fillId="5" borderId="7" xfId="0" applyFont="1" applyFill="1" applyBorder="1" applyAlignment="1">
      <alignment horizontal="center" vertical="center" wrapText="1"/>
    </xf>
    <xf numFmtId="0" fontId="6" fillId="5" borderId="0" xfId="0" applyFont="1" applyFill="1" applyBorder="1" applyAlignment="1">
      <alignment horizontal="center" vertical="center" wrapText="1"/>
    </xf>
    <xf numFmtId="0" fontId="6" fillId="5" borderId="8" xfId="0" applyFont="1" applyFill="1" applyBorder="1" applyAlignment="1">
      <alignment vertical="center" wrapText="1"/>
    </xf>
    <xf numFmtId="0" fontId="6" fillId="5" borderId="17" xfId="0" applyFont="1" applyFill="1" applyBorder="1" applyAlignment="1">
      <alignment vertical="center" wrapText="1"/>
    </xf>
    <xf numFmtId="0" fontId="6" fillId="5" borderId="0" xfId="0" applyFont="1" applyFill="1" applyBorder="1" applyAlignment="1">
      <alignment horizontal="right" vertical="center" wrapText="1"/>
    </xf>
    <xf numFmtId="0" fontId="6" fillId="5" borderId="21" xfId="0" applyFont="1" applyFill="1" applyBorder="1" applyAlignment="1">
      <alignment horizontal="right" vertical="center" wrapText="1"/>
    </xf>
    <xf numFmtId="169" fontId="6" fillId="5" borderId="17" xfId="0" applyNumberFormat="1" applyFont="1" applyFill="1" applyBorder="1" applyAlignment="1">
      <alignment horizontal="center" vertical="center" wrapText="1"/>
    </xf>
    <xf numFmtId="169" fontId="6" fillId="5" borderId="18" xfId="0" applyNumberFormat="1" applyFont="1" applyFill="1" applyBorder="1" applyAlignment="1">
      <alignment horizontal="center" vertical="center" wrapText="1"/>
    </xf>
    <xf numFmtId="169" fontId="6" fillId="2" borderId="1" xfId="0" applyNumberFormat="1" applyFont="1" applyFill="1" applyBorder="1" applyAlignment="1" applyProtection="1">
      <alignment horizontal="center" vertical="center" wrapText="1"/>
      <protection locked="0"/>
    </xf>
    <xf numFmtId="169" fontId="6" fillId="2" borderId="2" xfId="0" applyNumberFormat="1" applyFont="1" applyFill="1" applyBorder="1" applyAlignment="1" applyProtection="1">
      <alignment horizontal="center" vertical="center" wrapText="1"/>
      <protection locked="0"/>
    </xf>
    <xf numFmtId="0" fontId="6" fillId="5" borderId="7" xfId="0" applyFont="1" applyFill="1" applyBorder="1" applyAlignment="1">
      <alignment horizontal="right" vertical="center" wrapText="1"/>
    </xf>
    <xf numFmtId="169" fontId="6" fillId="5" borderId="8" xfId="0" applyNumberFormat="1" applyFont="1" applyFill="1" applyBorder="1" applyAlignment="1">
      <alignment horizontal="center" vertical="center" wrapText="1"/>
    </xf>
    <xf numFmtId="4" fontId="6" fillId="5" borderId="1" xfId="0" applyNumberFormat="1" applyFont="1" applyFill="1" applyBorder="1" applyAlignment="1">
      <alignment horizontal="center" vertical="center" wrapText="1"/>
    </xf>
    <xf numFmtId="4" fontId="6" fillId="5" borderId="2" xfId="0" applyNumberFormat="1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6" fillId="5" borderId="2" xfId="0" applyFont="1" applyFill="1" applyBorder="1" applyAlignment="1">
      <alignment horizontal="center" vertical="center" wrapText="1"/>
    </xf>
    <xf numFmtId="166" fontId="6" fillId="5" borderId="1" xfId="0" applyNumberFormat="1" applyFont="1" applyFill="1" applyBorder="1" applyAlignment="1">
      <alignment horizontal="center" vertical="center" wrapText="1"/>
    </xf>
    <xf numFmtId="166" fontId="6" fillId="5" borderId="2" xfId="0" applyNumberFormat="1" applyFont="1" applyFill="1" applyBorder="1" applyAlignment="1">
      <alignment horizontal="center" vertical="center" wrapText="1"/>
    </xf>
    <xf numFmtId="4" fontId="6" fillId="2" borderId="1" xfId="0" applyNumberFormat="1" applyFont="1" applyFill="1" applyBorder="1" applyAlignment="1">
      <alignment horizontal="center" vertical="center" wrapText="1"/>
    </xf>
    <xf numFmtId="4" fontId="6" fillId="2" borderId="2" xfId="0" applyNumberFormat="1" applyFont="1" applyFill="1" applyBorder="1" applyAlignment="1">
      <alignment horizontal="center" vertical="center" wrapText="1"/>
    </xf>
    <xf numFmtId="4" fontId="6" fillId="2" borderId="4" xfId="0" applyNumberFormat="1" applyFont="1" applyFill="1" applyBorder="1" applyAlignment="1">
      <alignment horizontal="center" vertical="center" wrapText="1"/>
    </xf>
  </cellXfs>
  <cellStyles count="3">
    <cellStyle name="Currency" xfId="1" builtinId="4"/>
    <cellStyle name="Normal" xfId="0" builtinId="0"/>
    <cellStyle name="Percent" xfId="2" builtinId="5"/>
  </cellStyles>
  <dxfs count="2">
    <dxf>
      <font>
        <b/>
        <i val="0"/>
        <color rgb="FFFF0000"/>
      </font>
    </dxf>
    <dxf>
      <font>
        <b/>
        <i val="0"/>
        <color rgb="FF0070C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1</xdr:row>
      <xdr:rowOff>114300</xdr:rowOff>
    </xdr:from>
    <xdr:to>
      <xdr:col>17</xdr:col>
      <xdr:colOff>152400</xdr:colOff>
      <xdr:row>30</xdr:row>
      <xdr:rowOff>133350</xdr:rowOff>
    </xdr:to>
    <xdr:pic>
      <xdr:nvPicPr>
        <xdr:cNvPr id="3" name="Picture 2" descr="http://textflow.mcgraw-hill.com/figures/0071062564/0071062564_001_tb03008_lg.jp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8800" y="304800"/>
          <a:ext cx="8686800" cy="6096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41"/>
  <sheetViews>
    <sheetView tabSelected="1" topLeftCell="A219" zoomScale="70" zoomScaleNormal="70" workbookViewId="0">
      <selection activeCell="B27" sqref="B27"/>
    </sheetView>
  </sheetViews>
  <sheetFormatPr defaultRowHeight="23.25" x14ac:dyDescent="0.35"/>
  <cols>
    <col min="1" max="1" width="10.28515625" customWidth="1"/>
    <col min="2" max="2" width="46.28515625" customWidth="1"/>
    <col min="3" max="3" width="25.7109375" customWidth="1"/>
    <col min="4" max="4" width="31.28515625" customWidth="1"/>
    <col min="5" max="5" width="38.7109375" customWidth="1"/>
    <col min="6" max="6" width="26.85546875" bestFit="1" customWidth="1"/>
    <col min="7" max="7" width="22.42578125" bestFit="1" customWidth="1"/>
    <col min="8" max="8" width="24.140625" customWidth="1"/>
    <col min="9" max="9" width="17.85546875" customWidth="1"/>
    <col min="10" max="10" width="26.5703125" customWidth="1"/>
    <col min="11" max="11" width="16.7109375" style="4" customWidth="1"/>
    <col min="12" max="12" width="9.140625" style="8" hidden="1" customWidth="1"/>
    <col min="13" max="14" width="9.140625" style="271" hidden="1" customWidth="1"/>
    <col min="15" max="28" width="9.140625" customWidth="1"/>
  </cols>
  <sheetData>
    <row r="1" spans="1:14" s="4" customFormat="1" hidden="1" x14ac:dyDescent="0.35">
      <c r="A1" s="54"/>
      <c r="B1" s="55" t="s">
        <v>271</v>
      </c>
      <c r="C1" s="56" t="s">
        <v>324</v>
      </c>
      <c r="D1" s="57" t="s">
        <v>326</v>
      </c>
      <c r="E1" s="58" t="s">
        <v>272</v>
      </c>
      <c r="F1" s="59"/>
      <c r="G1" s="60" t="s">
        <v>272</v>
      </c>
      <c r="H1" s="60">
        <f>SUM(L52:L240)</f>
        <v>11.25</v>
      </c>
      <c r="I1" s="59"/>
      <c r="J1" s="59"/>
      <c r="K1" s="61"/>
      <c r="L1" s="9"/>
      <c r="M1" s="270"/>
      <c r="N1" s="270"/>
    </row>
    <row r="2" spans="1:14" s="4" customFormat="1" ht="24" hidden="1" thickBot="1" x14ac:dyDescent="0.4">
      <c r="A2" s="62"/>
      <c r="B2" s="63">
        <f>B23</f>
        <v>0</v>
      </c>
      <c r="C2" s="64" t="s">
        <v>325</v>
      </c>
      <c r="D2" s="65" t="s">
        <v>325</v>
      </c>
      <c r="E2" s="66" t="s">
        <v>275</v>
      </c>
      <c r="F2" s="67"/>
      <c r="G2" s="68"/>
      <c r="H2" s="68"/>
      <c r="I2" s="68"/>
      <c r="J2" s="68"/>
      <c r="K2" s="69"/>
      <c r="L2" s="8"/>
      <c r="M2" s="270"/>
      <c r="N2" s="270"/>
    </row>
    <row r="3" spans="1:14" s="4" customFormat="1" ht="24" hidden="1" thickBot="1" x14ac:dyDescent="0.4">
      <c r="A3" s="62"/>
      <c r="B3" s="63"/>
      <c r="C3" s="70">
        <v>20</v>
      </c>
      <c r="D3" s="71">
        <v>20</v>
      </c>
      <c r="E3" s="66"/>
      <c r="F3" s="67"/>
      <c r="G3" s="68"/>
      <c r="H3" s="68"/>
      <c r="I3" s="68"/>
      <c r="J3" s="68"/>
      <c r="K3" s="69"/>
      <c r="L3" s="8"/>
      <c r="M3" s="270"/>
      <c r="N3" s="270"/>
    </row>
    <row r="4" spans="1:14" s="4" customFormat="1" hidden="1" x14ac:dyDescent="0.35">
      <c r="A4" s="62"/>
      <c r="B4" s="63" t="s">
        <v>317</v>
      </c>
      <c r="C4" s="72">
        <f>H1</f>
        <v>11.25</v>
      </c>
      <c r="D4" s="73">
        <f>'Multiple Choice Test 1'!U2</f>
        <v>20</v>
      </c>
      <c r="E4" s="74">
        <f>C5+D5</f>
        <v>0.69374999999999998</v>
      </c>
      <c r="F4" s="68"/>
      <c r="G4" s="68"/>
      <c r="H4" s="68"/>
      <c r="I4" s="68"/>
      <c r="J4" s="68"/>
      <c r="K4" s="69"/>
      <c r="L4" s="8"/>
      <c r="M4" s="270"/>
      <c r="N4" s="270"/>
    </row>
    <row r="5" spans="1:14" s="4" customFormat="1" ht="24" hidden="1" thickBot="1" x14ac:dyDescent="0.4">
      <c r="A5" s="62"/>
      <c r="B5" s="75">
        <f>B31</f>
        <v>402</v>
      </c>
      <c r="C5" s="76">
        <f>C4/C3*0.7</f>
        <v>0.39374999999999999</v>
      </c>
      <c r="D5" s="76">
        <f>D4/D3*0.3</f>
        <v>0.3</v>
      </c>
      <c r="E5" s="77"/>
      <c r="F5" s="68"/>
      <c r="G5" s="68"/>
      <c r="H5" s="68"/>
      <c r="I5" s="68"/>
      <c r="J5" s="68"/>
      <c r="K5" s="69"/>
      <c r="L5" s="8"/>
      <c r="M5" s="270"/>
      <c r="N5" s="270"/>
    </row>
    <row r="6" spans="1:14" x14ac:dyDescent="0.35">
      <c r="A6" s="78"/>
      <c r="B6" s="79"/>
      <c r="C6" s="79"/>
      <c r="D6" s="80" t="s">
        <v>0</v>
      </c>
      <c r="E6" s="79"/>
      <c r="F6" s="79"/>
      <c r="G6" s="79"/>
      <c r="H6" s="79"/>
      <c r="I6" s="79"/>
      <c r="J6" s="79"/>
      <c r="K6" s="69"/>
    </row>
    <row r="7" spans="1:14" x14ac:dyDescent="0.35">
      <c r="A7" s="78"/>
      <c r="B7" s="79"/>
      <c r="C7" s="79"/>
      <c r="D7" s="81"/>
      <c r="E7" s="79"/>
      <c r="F7" s="79"/>
      <c r="G7" s="79"/>
      <c r="H7" s="79"/>
      <c r="I7" s="79"/>
      <c r="J7" s="79"/>
      <c r="K7" s="69"/>
    </row>
    <row r="8" spans="1:14" x14ac:dyDescent="0.35">
      <c r="A8" s="78"/>
      <c r="B8" s="79"/>
      <c r="C8" s="79"/>
      <c r="D8" s="80" t="s">
        <v>343</v>
      </c>
      <c r="E8" s="79"/>
      <c r="F8" s="79"/>
      <c r="G8" s="79"/>
      <c r="H8" s="79"/>
      <c r="I8" s="79"/>
      <c r="J8" s="79"/>
      <c r="K8" s="69"/>
    </row>
    <row r="9" spans="1:14" x14ac:dyDescent="0.35">
      <c r="A9" s="78"/>
      <c r="B9" s="79"/>
      <c r="C9" s="79"/>
      <c r="D9" s="81"/>
      <c r="E9" s="79"/>
      <c r="F9" s="79"/>
      <c r="G9" s="79"/>
      <c r="H9" s="79"/>
      <c r="I9" s="79"/>
      <c r="J9" s="79"/>
      <c r="K9" s="69"/>
    </row>
    <row r="10" spans="1:14" x14ac:dyDescent="0.35">
      <c r="A10" s="78"/>
      <c r="B10" s="79"/>
      <c r="C10" s="79"/>
      <c r="D10" s="82" t="s">
        <v>5</v>
      </c>
      <c r="E10" s="79"/>
      <c r="F10" s="79"/>
      <c r="G10" s="79"/>
      <c r="H10" s="79"/>
      <c r="I10" s="79"/>
      <c r="J10" s="79"/>
      <c r="K10" s="69"/>
    </row>
    <row r="11" spans="1:14" x14ac:dyDescent="0.35">
      <c r="A11" s="78"/>
      <c r="B11" s="79"/>
      <c r="C11" s="79"/>
      <c r="D11" s="81"/>
      <c r="E11" s="79"/>
      <c r="F11" s="79"/>
      <c r="G11" s="79"/>
      <c r="H11" s="79"/>
      <c r="I11" s="79"/>
      <c r="J11" s="79"/>
      <c r="K11" s="69"/>
    </row>
    <row r="12" spans="1:14" x14ac:dyDescent="0.35">
      <c r="A12" s="78"/>
      <c r="B12" s="79"/>
      <c r="C12" s="79"/>
      <c r="D12" s="80" t="s">
        <v>1</v>
      </c>
      <c r="E12" s="79"/>
      <c r="F12" s="79"/>
      <c r="G12" s="79"/>
      <c r="H12" s="79"/>
      <c r="I12" s="79"/>
      <c r="J12" s="79"/>
      <c r="K12" s="69"/>
    </row>
    <row r="13" spans="1:14" x14ac:dyDescent="0.35">
      <c r="A13" s="78"/>
      <c r="B13" s="79"/>
      <c r="C13" s="79"/>
      <c r="D13" s="81"/>
      <c r="E13" s="79"/>
      <c r="F13" s="79"/>
      <c r="G13" s="79"/>
      <c r="H13" s="79"/>
      <c r="I13" s="79"/>
      <c r="J13" s="79"/>
      <c r="K13" s="69"/>
    </row>
    <row r="14" spans="1:14" x14ac:dyDescent="0.35">
      <c r="A14" s="78"/>
      <c r="B14" s="79"/>
      <c r="C14" s="79"/>
      <c r="D14" s="80" t="s">
        <v>2</v>
      </c>
      <c r="E14" s="79"/>
      <c r="F14" s="79"/>
      <c r="G14" s="79"/>
      <c r="H14" s="79"/>
      <c r="I14" s="79"/>
      <c r="J14" s="79"/>
      <c r="K14" s="69"/>
    </row>
    <row r="15" spans="1:14" x14ac:dyDescent="0.35">
      <c r="A15" s="78"/>
      <c r="B15" s="79"/>
      <c r="C15" s="79"/>
      <c r="D15" s="83"/>
      <c r="E15" s="79"/>
      <c r="F15" s="79"/>
      <c r="G15" s="79"/>
      <c r="H15" s="79"/>
      <c r="I15" s="79"/>
      <c r="J15" s="79"/>
      <c r="K15" s="69"/>
    </row>
    <row r="16" spans="1:14" x14ac:dyDescent="0.35">
      <c r="A16" s="78"/>
      <c r="B16" s="79"/>
      <c r="C16" s="79"/>
      <c r="D16" s="80" t="s">
        <v>3</v>
      </c>
      <c r="E16" s="79"/>
      <c r="F16" s="79"/>
      <c r="G16" s="79"/>
      <c r="H16" s="79"/>
      <c r="I16" s="79"/>
      <c r="J16" s="79"/>
      <c r="K16" s="69"/>
    </row>
    <row r="17" spans="1:11" x14ac:dyDescent="0.35">
      <c r="A17" s="78"/>
      <c r="B17" s="79"/>
      <c r="C17" s="79"/>
      <c r="D17" s="80" t="s">
        <v>4</v>
      </c>
      <c r="E17" s="79"/>
      <c r="F17" s="79"/>
      <c r="G17" s="79"/>
      <c r="H17" s="79"/>
      <c r="I17" s="79"/>
      <c r="J17" s="79"/>
      <c r="K17" s="69"/>
    </row>
    <row r="18" spans="1:11" x14ac:dyDescent="0.35">
      <c r="A18" s="78"/>
      <c r="B18" s="79"/>
      <c r="C18" s="79"/>
      <c r="D18" s="80"/>
      <c r="E18" s="79"/>
      <c r="F18" s="79"/>
      <c r="G18" s="79"/>
      <c r="H18" s="79"/>
      <c r="I18" s="79"/>
      <c r="J18" s="79"/>
      <c r="K18" s="69"/>
    </row>
    <row r="19" spans="1:11" x14ac:dyDescent="0.35">
      <c r="A19" s="78"/>
      <c r="B19" s="79"/>
      <c r="C19" s="79"/>
      <c r="D19" s="80"/>
      <c r="E19" s="79"/>
      <c r="F19" s="79"/>
      <c r="G19" s="79"/>
      <c r="H19" s="79"/>
      <c r="I19" s="79"/>
      <c r="J19" s="79"/>
      <c r="K19" s="69"/>
    </row>
    <row r="20" spans="1:11" x14ac:dyDescent="0.35">
      <c r="A20" s="78"/>
      <c r="B20" s="84" t="s">
        <v>265</v>
      </c>
      <c r="C20" s="79"/>
      <c r="D20" s="80"/>
      <c r="E20" s="79"/>
      <c r="F20" s="79"/>
      <c r="G20" s="79"/>
      <c r="H20" s="79"/>
      <c r="I20" s="79"/>
      <c r="J20" s="79"/>
      <c r="K20" s="69"/>
    </row>
    <row r="21" spans="1:11" x14ac:dyDescent="0.35">
      <c r="A21" s="78"/>
      <c r="B21" s="85"/>
      <c r="C21" s="79"/>
      <c r="D21" s="86"/>
      <c r="E21" s="79"/>
      <c r="F21" s="79"/>
      <c r="G21" s="79"/>
      <c r="H21" s="79"/>
      <c r="I21" s="79"/>
      <c r="J21" s="79"/>
      <c r="K21" s="69"/>
    </row>
    <row r="22" spans="1:11" ht="24" thickBot="1" x14ac:dyDescent="0.4">
      <c r="A22" s="78"/>
      <c r="B22" s="80" t="s">
        <v>258</v>
      </c>
      <c r="C22" s="79"/>
      <c r="D22" s="86"/>
      <c r="E22" s="79"/>
      <c r="F22" s="79"/>
      <c r="G22" s="79"/>
      <c r="H22" s="79"/>
      <c r="I22" s="79"/>
      <c r="J22" s="79"/>
      <c r="K22" s="69"/>
    </row>
    <row r="23" spans="1:11" ht="24" thickBot="1" x14ac:dyDescent="0.4">
      <c r="A23" s="87" t="s">
        <v>270</v>
      </c>
      <c r="B23" s="280"/>
      <c r="C23" s="281"/>
      <c r="D23" s="86"/>
      <c r="E23" s="79"/>
      <c r="F23" s="79"/>
      <c r="G23" s="79"/>
      <c r="H23" s="79"/>
      <c r="I23" s="79"/>
      <c r="J23" s="79"/>
      <c r="K23" s="69"/>
    </row>
    <row r="24" spans="1:11" x14ac:dyDescent="0.35">
      <c r="A24" s="78"/>
      <c r="B24" s="85"/>
      <c r="C24" s="79"/>
      <c r="D24" s="86"/>
      <c r="E24" s="79"/>
      <c r="F24" s="79"/>
      <c r="G24" s="79"/>
      <c r="H24" s="79"/>
      <c r="I24" s="79"/>
      <c r="J24" s="79"/>
      <c r="K24" s="69"/>
    </row>
    <row r="25" spans="1:11" x14ac:dyDescent="0.35">
      <c r="A25" s="78"/>
      <c r="B25" s="85"/>
      <c r="C25" s="79"/>
      <c r="D25" s="86"/>
      <c r="E25" s="79"/>
      <c r="F25" s="79"/>
      <c r="G25" s="79"/>
      <c r="H25" s="79"/>
      <c r="I25" s="79"/>
      <c r="J25" s="79"/>
      <c r="K25" s="69"/>
    </row>
    <row r="26" spans="1:11" ht="24" thickBot="1" x14ac:dyDescent="0.4">
      <c r="A26" s="78"/>
      <c r="B26" s="86" t="s">
        <v>259</v>
      </c>
      <c r="C26" s="79"/>
      <c r="D26" s="86"/>
      <c r="E26" s="79"/>
      <c r="F26" s="79"/>
      <c r="G26" s="79"/>
      <c r="H26" s="79"/>
      <c r="I26" s="79"/>
      <c r="J26" s="79"/>
      <c r="K26" s="69"/>
    </row>
    <row r="27" spans="1:11" ht="24" thickBot="1" x14ac:dyDescent="0.4">
      <c r="A27" s="78"/>
      <c r="B27" s="282"/>
      <c r="C27" s="79"/>
      <c r="D27" s="86"/>
      <c r="E27" s="79"/>
      <c r="F27" s="79"/>
      <c r="G27" s="79"/>
      <c r="H27" s="79"/>
      <c r="I27" s="79"/>
      <c r="J27" s="79"/>
      <c r="K27" s="69"/>
    </row>
    <row r="28" spans="1:11" x14ac:dyDescent="0.35">
      <c r="A28" s="78"/>
      <c r="B28" s="85"/>
      <c r="C28" s="79"/>
      <c r="D28" s="86"/>
      <c r="E28" s="79"/>
      <c r="F28" s="79"/>
      <c r="G28" s="79"/>
      <c r="H28" s="79"/>
      <c r="I28" s="79"/>
      <c r="J28" s="79"/>
      <c r="K28" s="69"/>
    </row>
    <row r="29" spans="1:11" x14ac:dyDescent="0.35">
      <c r="A29" s="78"/>
      <c r="B29" s="85"/>
      <c r="C29" s="79"/>
      <c r="D29" s="79"/>
      <c r="E29" s="79"/>
      <c r="F29" s="79"/>
      <c r="G29" s="79"/>
      <c r="H29" s="79"/>
      <c r="I29" s="79"/>
      <c r="J29" s="79"/>
      <c r="K29" s="69"/>
    </row>
    <row r="30" spans="1:11" ht="24" thickBot="1" x14ac:dyDescent="0.4">
      <c r="A30" s="78"/>
      <c r="B30" s="88" t="s">
        <v>316</v>
      </c>
      <c r="C30" s="79"/>
      <c r="D30" s="79"/>
      <c r="E30" s="79"/>
      <c r="F30" s="79"/>
      <c r="G30" s="79"/>
      <c r="H30" s="79"/>
      <c r="I30" s="79"/>
      <c r="J30" s="79"/>
      <c r="K30" s="69"/>
    </row>
    <row r="31" spans="1:11" ht="24" thickBot="1" x14ac:dyDescent="0.4">
      <c r="A31" s="78"/>
      <c r="B31" s="282">
        <v>402</v>
      </c>
      <c r="C31" s="86" t="s">
        <v>315</v>
      </c>
      <c r="D31" s="79"/>
      <c r="E31" s="79"/>
      <c r="F31" s="79"/>
      <c r="G31" s="79"/>
      <c r="H31" s="79"/>
      <c r="I31" s="79"/>
      <c r="J31" s="79"/>
      <c r="K31" s="69"/>
    </row>
    <row r="32" spans="1:11" x14ac:dyDescent="0.35">
      <c r="A32" s="78"/>
      <c r="B32" s="79"/>
      <c r="C32" s="79"/>
      <c r="D32" s="79"/>
      <c r="E32" s="79"/>
      <c r="F32" s="79"/>
      <c r="G32" s="79"/>
      <c r="H32" s="79"/>
      <c r="I32" s="79"/>
      <c r="J32" s="79"/>
      <c r="K32" s="69"/>
    </row>
    <row r="33" spans="1:11" x14ac:dyDescent="0.35">
      <c r="A33" s="78"/>
      <c r="B33" s="80" t="s">
        <v>237</v>
      </c>
      <c r="C33" s="79"/>
      <c r="D33" s="79"/>
      <c r="E33" s="79"/>
      <c r="F33" s="79"/>
      <c r="G33" s="79"/>
      <c r="H33" s="79"/>
      <c r="I33" s="79"/>
      <c r="J33" s="79"/>
      <c r="K33" s="69"/>
    </row>
    <row r="34" spans="1:11" x14ac:dyDescent="0.35">
      <c r="A34" s="78"/>
      <c r="B34" s="89" t="s">
        <v>240</v>
      </c>
      <c r="C34" s="90" t="s">
        <v>318</v>
      </c>
      <c r="D34" s="91">
        <v>0.7</v>
      </c>
      <c r="E34" s="79"/>
      <c r="F34" s="79"/>
      <c r="G34" s="79"/>
      <c r="H34" s="79"/>
      <c r="I34" s="79"/>
      <c r="J34" s="79"/>
      <c r="K34" s="69"/>
    </row>
    <row r="35" spans="1:11" x14ac:dyDescent="0.35">
      <c r="A35" s="78"/>
      <c r="B35" s="92" t="s">
        <v>243</v>
      </c>
      <c r="C35" s="79"/>
      <c r="D35" s="93"/>
      <c r="E35" s="79"/>
      <c r="F35" s="79"/>
      <c r="G35" s="79"/>
      <c r="H35" s="79"/>
      <c r="I35" s="79"/>
      <c r="J35" s="79"/>
      <c r="K35" s="69"/>
    </row>
    <row r="36" spans="1:11" x14ac:dyDescent="0.35">
      <c r="A36" s="78"/>
      <c r="B36" s="80" t="s">
        <v>244</v>
      </c>
      <c r="C36" s="79"/>
      <c r="D36" s="93"/>
      <c r="E36" s="79"/>
      <c r="F36" s="79"/>
      <c r="G36" s="79"/>
      <c r="H36" s="79"/>
      <c r="I36" s="79"/>
      <c r="J36" s="79"/>
      <c r="K36" s="69"/>
    </row>
    <row r="37" spans="1:11" x14ac:dyDescent="0.35">
      <c r="A37" s="78"/>
      <c r="B37" s="79"/>
      <c r="C37" s="79"/>
      <c r="D37" s="93"/>
      <c r="E37" s="79"/>
      <c r="F37" s="79"/>
      <c r="G37" s="79"/>
      <c r="H37" s="79"/>
      <c r="I37" s="79"/>
      <c r="J37" s="79"/>
      <c r="K37" s="69"/>
    </row>
    <row r="38" spans="1:11" x14ac:dyDescent="0.35">
      <c r="A38" s="78"/>
      <c r="B38" s="94" t="s">
        <v>239</v>
      </c>
      <c r="C38" s="79"/>
      <c r="D38" s="93"/>
      <c r="E38" s="79"/>
      <c r="F38" s="79"/>
      <c r="G38" s="79"/>
      <c r="H38" s="79"/>
      <c r="I38" s="79"/>
      <c r="J38" s="79"/>
      <c r="K38" s="69"/>
    </row>
    <row r="39" spans="1:11" x14ac:dyDescent="0.35">
      <c r="A39" s="78"/>
      <c r="B39" s="89" t="s">
        <v>238</v>
      </c>
      <c r="C39" s="90" t="s">
        <v>318</v>
      </c>
      <c r="D39" s="91">
        <v>0.3</v>
      </c>
      <c r="E39" s="79"/>
      <c r="F39" s="79"/>
      <c r="G39" s="79"/>
      <c r="H39" s="79"/>
      <c r="I39" s="79"/>
      <c r="J39" s="79"/>
      <c r="K39" s="69"/>
    </row>
    <row r="40" spans="1:11" x14ac:dyDescent="0.35">
      <c r="A40" s="78"/>
      <c r="B40" s="89" t="s">
        <v>241</v>
      </c>
      <c r="C40" s="79"/>
      <c r="D40" s="79"/>
      <c r="E40" s="79"/>
      <c r="F40" s="79"/>
      <c r="G40" s="79"/>
      <c r="H40" s="79"/>
      <c r="I40" s="79"/>
      <c r="J40" s="79"/>
      <c r="K40" s="69"/>
    </row>
    <row r="41" spans="1:11" x14ac:dyDescent="0.35">
      <c r="A41" s="78"/>
      <c r="B41" s="89" t="s">
        <v>242</v>
      </c>
      <c r="C41" s="79"/>
      <c r="D41" s="79"/>
      <c r="E41" s="79"/>
      <c r="F41" s="79"/>
      <c r="G41" s="79"/>
      <c r="H41" s="79"/>
      <c r="I41" s="79"/>
      <c r="J41" s="79"/>
      <c r="K41" s="69"/>
    </row>
    <row r="42" spans="1:11" x14ac:dyDescent="0.35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69"/>
    </row>
    <row r="43" spans="1:11" x14ac:dyDescent="0.35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69"/>
    </row>
    <row r="44" spans="1:11" x14ac:dyDescent="0.35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69"/>
    </row>
    <row r="45" spans="1:11" x14ac:dyDescent="0.35">
      <c r="A45" s="78"/>
      <c r="B45" s="95" t="s">
        <v>274</v>
      </c>
      <c r="C45" s="79"/>
      <c r="D45" s="79"/>
      <c r="E45" s="79"/>
      <c r="F45" s="79"/>
      <c r="G45" s="79"/>
      <c r="H45" s="79"/>
      <c r="I45" s="79"/>
      <c r="J45" s="79"/>
      <c r="K45" s="69"/>
    </row>
    <row r="46" spans="1:11" x14ac:dyDescent="0.35">
      <c r="A46" s="78"/>
      <c r="B46" s="92" t="s">
        <v>341</v>
      </c>
      <c r="C46" s="79"/>
      <c r="D46" s="79"/>
      <c r="E46" s="79"/>
      <c r="F46" s="79"/>
      <c r="G46" s="79"/>
      <c r="H46" s="79"/>
      <c r="I46" s="79"/>
      <c r="J46" s="79"/>
      <c r="K46" s="69"/>
    </row>
    <row r="47" spans="1:11" x14ac:dyDescent="0.35">
      <c r="A47" s="78"/>
      <c r="B47" s="96"/>
      <c r="C47" s="79"/>
      <c r="D47" s="79"/>
      <c r="E47" s="79"/>
      <c r="F47" s="79"/>
      <c r="G47" s="79"/>
      <c r="H47" s="79"/>
      <c r="I47" s="79"/>
      <c r="J47" s="79"/>
      <c r="K47" s="69"/>
    </row>
    <row r="48" spans="1:11" x14ac:dyDescent="0.35">
      <c r="A48" s="78"/>
      <c r="B48" s="96" t="s">
        <v>342</v>
      </c>
      <c r="C48" s="79"/>
      <c r="D48" s="79"/>
      <c r="E48" s="79"/>
      <c r="F48" s="79"/>
      <c r="G48" s="79"/>
      <c r="H48" s="79"/>
      <c r="I48" s="79"/>
      <c r="J48" s="79"/>
      <c r="K48" s="69"/>
    </row>
    <row r="49" spans="1:14" ht="24" thickBot="1" x14ac:dyDescent="0.4">
      <c r="A49" s="78"/>
      <c r="B49" s="97" t="s">
        <v>6</v>
      </c>
      <c r="C49" s="98"/>
      <c r="D49" s="98"/>
      <c r="E49" s="98"/>
      <c r="F49" s="79"/>
      <c r="G49" s="79"/>
      <c r="H49" s="79"/>
      <c r="I49" s="79"/>
      <c r="J49" s="79"/>
      <c r="K49" s="69"/>
    </row>
    <row r="50" spans="1:14" ht="39.75" customHeight="1" x14ac:dyDescent="0.35">
      <c r="A50" s="78"/>
      <c r="B50" s="308" t="s">
        <v>7</v>
      </c>
      <c r="C50" s="308" t="s">
        <v>8</v>
      </c>
      <c r="D50" s="306" t="s">
        <v>262</v>
      </c>
      <c r="E50" s="306" t="s">
        <v>261</v>
      </c>
      <c r="F50" s="79"/>
      <c r="G50" s="79"/>
      <c r="H50" s="79"/>
      <c r="I50" s="79"/>
      <c r="J50" s="79"/>
      <c r="K50" s="69"/>
    </row>
    <row r="51" spans="1:14" ht="34.5" customHeight="1" thickBot="1" x14ac:dyDescent="0.4">
      <c r="A51" s="78"/>
      <c r="B51" s="312"/>
      <c r="C51" s="312"/>
      <c r="D51" s="307"/>
      <c r="E51" s="307"/>
      <c r="F51" s="79"/>
      <c r="G51" s="79"/>
      <c r="H51" s="79"/>
      <c r="I51" s="79"/>
      <c r="J51" s="79"/>
      <c r="K51" s="69"/>
    </row>
    <row r="52" spans="1:14" ht="28.5" customHeight="1" thickBot="1" x14ac:dyDescent="0.4">
      <c r="A52" s="78"/>
      <c r="B52" s="99" t="s">
        <v>333</v>
      </c>
      <c r="C52" s="100">
        <v>30000</v>
      </c>
      <c r="D52" s="12">
        <v>30000</v>
      </c>
      <c r="E52" s="13"/>
      <c r="F52" s="101" t="str">
        <f>IF(D52&gt;0,IF(E52&gt;0,"YOU CANNOT WRITE AN AMOUNT IN BOTH 'SOURCES &amp; USES ' ONLY IN ONE OR THE OTHER CELL",""),"")</f>
        <v/>
      </c>
      <c r="G52" s="79"/>
      <c r="H52" s="79"/>
      <c r="I52" s="79"/>
      <c r="J52" s="79"/>
      <c r="K52" s="69">
        <f>IF(F52&lt;&gt;"",1,0)</f>
        <v>0</v>
      </c>
      <c r="L52" s="8">
        <f>IF(K52=1,0,IF(D52=C52,0.5,0))</f>
        <v>0.5</v>
      </c>
      <c r="M52" s="272"/>
    </row>
    <row r="53" spans="1:14" ht="34.5" customHeight="1" thickBot="1" x14ac:dyDescent="0.4">
      <c r="A53" s="78"/>
      <c r="B53" s="102" t="s">
        <v>334</v>
      </c>
      <c r="C53" s="103">
        <v>50000</v>
      </c>
      <c r="D53" s="14"/>
      <c r="E53" s="14">
        <v>50000</v>
      </c>
      <c r="F53" s="101" t="str">
        <f>IF(D53&gt;0,IF(E53&gt;0,"YOU CANNOT WRITE AN AMOUNT IN BOTH 'SOURCES &amp; USES ' ONLY IN ONE OR THE OTHER CELL",""),"")</f>
        <v/>
      </c>
      <c r="G53" s="79"/>
      <c r="H53" s="79"/>
      <c r="I53" s="79"/>
      <c r="J53" s="79"/>
      <c r="K53" s="69">
        <f t="shared" ref="K53:K55" si="0">IF(F53&lt;&gt;"",1,0)</f>
        <v>0</v>
      </c>
      <c r="L53" s="8">
        <f>IF(K53=1,0,IF(E53=C53,0.5,0))</f>
        <v>0.5</v>
      </c>
      <c r="M53" s="272"/>
    </row>
    <row r="54" spans="1:14" ht="32.25" customHeight="1" thickBot="1" x14ac:dyDescent="0.4">
      <c r="A54" s="78"/>
      <c r="B54" s="102" t="s">
        <v>321</v>
      </c>
      <c r="C54" s="103">
        <v>12000</v>
      </c>
      <c r="D54" s="14"/>
      <c r="E54" s="14">
        <v>12000</v>
      </c>
      <c r="F54" s="101" t="str">
        <f>IF(D54&gt;0,IF(E54&gt;0,"YOU CANNOT WRITE AN AMOUNT IN BOTH 'SOURCES &amp; USES ' ONLY IN ONE OR THE OTHER CELL",""),"")</f>
        <v/>
      </c>
      <c r="G54" s="79"/>
      <c r="H54" s="79"/>
      <c r="I54" s="79"/>
      <c r="J54" s="79"/>
      <c r="K54" s="69">
        <f t="shared" si="0"/>
        <v>0</v>
      </c>
      <c r="L54" s="8">
        <f>IF(K54=1,0,IF(D54=C54,0.5,0))</f>
        <v>0</v>
      </c>
      <c r="M54" s="272"/>
    </row>
    <row r="55" spans="1:14" ht="36.75" customHeight="1" thickBot="1" x14ac:dyDescent="0.4">
      <c r="A55" s="78"/>
      <c r="B55" s="104" t="s">
        <v>330</v>
      </c>
      <c r="C55" s="105">
        <v>30000</v>
      </c>
      <c r="D55" s="15">
        <v>30000</v>
      </c>
      <c r="E55" s="15"/>
      <c r="F55" s="101" t="str">
        <f>IF(D55&gt;0,IF(E55&gt;0,"YOU CANNOT WRITE AN AMOUNT IN BOTH 'SOURCES &amp; USES ' ONLY IN ONE OR THE OTHER CELL",""),"")</f>
        <v/>
      </c>
      <c r="G55" s="79"/>
      <c r="H55" s="79"/>
      <c r="I55" s="79"/>
      <c r="J55" s="79"/>
      <c r="K55" s="69">
        <f t="shared" si="0"/>
        <v>0</v>
      </c>
      <c r="L55" s="8">
        <f>IF(K55=1,0,IF(D55=C55,0.5,0))</f>
        <v>0.5</v>
      </c>
      <c r="M55" s="272"/>
    </row>
    <row r="56" spans="1:14" ht="35.25" customHeight="1" thickBot="1" x14ac:dyDescent="0.4">
      <c r="A56" s="78"/>
      <c r="B56" s="106"/>
      <c r="C56" s="107" t="s">
        <v>260</v>
      </c>
      <c r="D56" s="16">
        <f>D52+D55</f>
        <v>60000</v>
      </c>
      <c r="E56" s="16">
        <f>E53+E54</f>
        <v>62000</v>
      </c>
      <c r="F56" s="79"/>
      <c r="G56" s="79"/>
      <c r="H56" s="79"/>
      <c r="I56" s="79"/>
      <c r="J56" s="79"/>
      <c r="K56" s="69"/>
      <c r="L56" s="8">
        <f>IF(D56=72000,0.25,0)</f>
        <v>0</v>
      </c>
    </row>
    <row r="57" spans="1:14" ht="51.75" customHeight="1" thickBot="1" x14ac:dyDescent="0.4">
      <c r="A57" s="78"/>
      <c r="B57" s="108"/>
      <c r="C57" s="79"/>
      <c r="D57" s="109" t="s">
        <v>273</v>
      </c>
      <c r="E57" s="283">
        <v>2000</v>
      </c>
      <c r="F57" s="79"/>
      <c r="G57" s="79"/>
      <c r="H57" s="79"/>
      <c r="I57" s="79"/>
      <c r="J57" s="79"/>
      <c r="K57" s="69"/>
      <c r="L57" s="8">
        <f>IF(E56=50000,0.25,0)</f>
        <v>0</v>
      </c>
      <c r="M57" s="272"/>
    </row>
    <row r="58" spans="1:14" ht="20.25" customHeight="1" x14ac:dyDescent="0.35">
      <c r="A58" s="78"/>
      <c r="B58" s="79"/>
      <c r="C58" s="79"/>
      <c r="D58" s="79"/>
      <c r="E58" s="110"/>
      <c r="F58" s="79"/>
      <c r="G58" s="79"/>
      <c r="H58" s="79"/>
      <c r="I58" s="79"/>
      <c r="J58" s="79"/>
      <c r="K58" s="69"/>
      <c r="L58" s="8">
        <f>IF(E57=22000,0.5,0)</f>
        <v>0</v>
      </c>
      <c r="M58" s="272"/>
      <c r="N58" s="271" t="s">
        <v>328</v>
      </c>
    </row>
    <row r="59" spans="1:14" ht="20.25" customHeight="1" x14ac:dyDescent="0.35">
      <c r="A59" s="78"/>
      <c r="B59" s="79"/>
      <c r="C59" s="79"/>
      <c r="D59" s="79"/>
      <c r="E59" s="110"/>
      <c r="F59" s="79"/>
      <c r="G59" s="79"/>
      <c r="H59" s="79"/>
      <c r="I59" s="79"/>
      <c r="J59" s="79"/>
      <c r="K59" s="69"/>
      <c r="M59" s="272">
        <f>SUM(L52:L58)</f>
        <v>1.5</v>
      </c>
      <c r="N59" s="271">
        <v>3</v>
      </c>
    </row>
    <row r="60" spans="1:14" x14ac:dyDescent="0.35">
      <c r="A60" s="78"/>
      <c r="B60" s="95" t="s">
        <v>21</v>
      </c>
      <c r="C60" s="79"/>
      <c r="D60" s="79"/>
      <c r="E60" s="79"/>
      <c r="F60" s="79"/>
      <c r="G60" s="79"/>
      <c r="H60" s="79"/>
      <c r="I60" s="79"/>
      <c r="J60" s="79"/>
      <c r="K60" s="69"/>
    </row>
    <row r="61" spans="1:14" x14ac:dyDescent="0.35">
      <c r="A61" s="78"/>
      <c r="B61" s="95"/>
      <c r="C61" s="79"/>
      <c r="D61" s="79"/>
      <c r="E61" s="79"/>
      <c r="F61" s="79"/>
      <c r="G61" s="79"/>
      <c r="H61" s="79"/>
      <c r="I61" s="79"/>
      <c r="J61" s="79"/>
      <c r="K61" s="69"/>
    </row>
    <row r="62" spans="1:14" ht="24" thickBot="1" x14ac:dyDescent="0.4">
      <c r="A62" s="78"/>
      <c r="B62" s="97" t="s">
        <v>11</v>
      </c>
      <c r="C62" s="85"/>
      <c r="D62" s="79"/>
      <c r="E62" s="79"/>
      <c r="F62" s="79"/>
      <c r="G62" s="79"/>
      <c r="H62" s="79"/>
      <c r="I62" s="79"/>
      <c r="J62" s="79"/>
      <c r="K62" s="69"/>
    </row>
    <row r="63" spans="1:14" x14ac:dyDescent="0.35">
      <c r="A63" s="78"/>
      <c r="B63" s="308" t="s">
        <v>12</v>
      </c>
      <c r="C63" s="310">
        <v>800000</v>
      </c>
      <c r="D63" s="79"/>
      <c r="E63" s="79"/>
      <c r="F63" s="79"/>
      <c r="G63" s="79"/>
      <c r="H63" s="79"/>
      <c r="I63" s="79"/>
      <c r="J63" s="79"/>
      <c r="K63" s="69"/>
    </row>
    <row r="64" spans="1:14" ht="24" thickBot="1" x14ac:dyDescent="0.4">
      <c r="A64" s="78"/>
      <c r="B64" s="309"/>
      <c r="C64" s="311"/>
      <c r="D64" s="79"/>
      <c r="E64" s="79"/>
      <c r="F64" s="79"/>
      <c r="G64" s="79"/>
      <c r="H64" s="79"/>
      <c r="I64" s="79"/>
      <c r="J64" s="79"/>
      <c r="K64" s="69"/>
    </row>
    <row r="65" spans="1:11" x14ac:dyDescent="0.35">
      <c r="A65" s="78"/>
      <c r="B65" s="308" t="s">
        <v>13</v>
      </c>
      <c r="C65" s="313">
        <v>450000</v>
      </c>
      <c r="D65" s="79"/>
      <c r="E65" s="79"/>
      <c r="F65" s="79"/>
      <c r="G65" s="79"/>
      <c r="H65" s="79"/>
      <c r="I65" s="79"/>
      <c r="J65" s="79"/>
      <c r="K65" s="69"/>
    </row>
    <row r="66" spans="1:11" ht="24" thickBot="1" x14ac:dyDescent="0.4">
      <c r="A66" s="78"/>
      <c r="B66" s="309"/>
      <c r="C66" s="314"/>
      <c r="D66" s="79"/>
      <c r="E66" s="79"/>
      <c r="F66" s="79"/>
      <c r="G66" s="79"/>
      <c r="H66" s="79"/>
      <c r="I66" s="79"/>
      <c r="J66" s="79"/>
      <c r="K66" s="69"/>
    </row>
    <row r="67" spans="1:11" x14ac:dyDescent="0.35">
      <c r="A67" s="78"/>
      <c r="B67" s="308" t="s">
        <v>14</v>
      </c>
      <c r="C67" s="313">
        <v>100000</v>
      </c>
      <c r="D67" s="79"/>
      <c r="E67" s="79"/>
      <c r="F67" s="79"/>
      <c r="G67" s="79"/>
      <c r="H67" s="79"/>
      <c r="I67" s="79"/>
      <c r="J67" s="79"/>
      <c r="K67" s="69"/>
    </row>
    <row r="68" spans="1:11" ht="24" thickBot="1" x14ac:dyDescent="0.4">
      <c r="A68" s="78"/>
      <c r="B68" s="309"/>
      <c r="C68" s="314"/>
      <c r="D68" s="79"/>
      <c r="E68" s="79"/>
      <c r="F68" s="79"/>
      <c r="G68" s="79"/>
      <c r="H68" s="79"/>
      <c r="I68" s="79"/>
      <c r="J68" s="79"/>
      <c r="K68" s="69"/>
    </row>
    <row r="69" spans="1:11" x14ac:dyDescent="0.35">
      <c r="A69" s="78"/>
      <c r="B69" s="308" t="s">
        <v>15</v>
      </c>
      <c r="C69" s="313">
        <v>50000</v>
      </c>
      <c r="D69" s="79"/>
      <c r="E69" s="79"/>
      <c r="F69" s="79"/>
      <c r="G69" s="79"/>
      <c r="H69" s="79"/>
      <c r="I69" s="79"/>
      <c r="J69" s="79"/>
      <c r="K69" s="69"/>
    </row>
    <row r="70" spans="1:11" ht="24" thickBot="1" x14ac:dyDescent="0.4">
      <c r="A70" s="78"/>
      <c r="B70" s="309"/>
      <c r="C70" s="314"/>
      <c r="D70" s="79"/>
      <c r="E70" s="79"/>
      <c r="F70" s="79"/>
      <c r="G70" s="79"/>
      <c r="H70" s="79"/>
      <c r="I70" s="79"/>
      <c r="J70" s="79"/>
      <c r="K70" s="69"/>
    </row>
    <row r="71" spans="1:11" x14ac:dyDescent="0.35">
      <c r="A71" s="78"/>
      <c r="B71" s="308" t="s">
        <v>16</v>
      </c>
      <c r="C71" s="313">
        <v>30000</v>
      </c>
      <c r="D71" s="79"/>
      <c r="E71" s="79"/>
      <c r="F71" s="79"/>
      <c r="G71" s="79"/>
      <c r="H71" s="79"/>
      <c r="I71" s="79"/>
      <c r="J71" s="79"/>
      <c r="K71" s="69"/>
    </row>
    <row r="72" spans="1:11" ht="24" thickBot="1" x14ac:dyDescent="0.4">
      <c r="A72" s="78"/>
      <c r="B72" s="309"/>
      <c r="C72" s="314"/>
      <c r="D72" s="79"/>
      <c r="E72" s="79"/>
      <c r="F72" s="79"/>
      <c r="G72" s="79"/>
      <c r="H72" s="79"/>
      <c r="I72" s="79"/>
      <c r="J72" s="79"/>
      <c r="K72" s="69"/>
    </row>
    <row r="73" spans="1:11" x14ac:dyDescent="0.35">
      <c r="A73" s="78"/>
      <c r="B73" s="308" t="s">
        <v>17</v>
      </c>
      <c r="C73" s="313">
        <v>30000</v>
      </c>
      <c r="D73" s="79"/>
      <c r="E73" s="79"/>
      <c r="F73" s="79"/>
      <c r="G73" s="79"/>
      <c r="H73" s="79"/>
      <c r="I73" s="79"/>
      <c r="J73" s="79"/>
      <c r="K73" s="69"/>
    </row>
    <row r="74" spans="1:11" ht="24" thickBot="1" x14ac:dyDescent="0.4">
      <c r="A74" s="78"/>
      <c r="B74" s="309"/>
      <c r="C74" s="314"/>
      <c r="D74" s="79"/>
      <c r="E74" s="79"/>
      <c r="F74" s="79"/>
      <c r="G74" s="79"/>
      <c r="H74" s="79"/>
      <c r="I74" s="79"/>
      <c r="J74" s="79"/>
      <c r="K74" s="69"/>
    </row>
    <row r="75" spans="1:11" x14ac:dyDescent="0.35">
      <c r="A75" s="78"/>
      <c r="B75" s="308" t="s">
        <v>18</v>
      </c>
      <c r="C75" s="313">
        <v>55000</v>
      </c>
      <c r="D75" s="79"/>
      <c r="E75" s="79"/>
      <c r="F75" s="79"/>
      <c r="G75" s="79"/>
      <c r="H75" s="79"/>
      <c r="I75" s="79"/>
      <c r="J75" s="79"/>
      <c r="K75" s="69"/>
    </row>
    <row r="76" spans="1:11" ht="24" thickBot="1" x14ac:dyDescent="0.4">
      <c r="A76" s="78"/>
      <c r="B76" s="309"/>
      <c r="C76" s="314"/>
      <c r="D76" s="79"/>
      <c r="E76" s="79"/>
      <c r="F76" s="79"/>
      <c r="G76" s="79"/>
      <c r="H76" s="79"/>
      <c r="I76" s="79"/>
      <c r="J76" s="79"/>
      <c r="K76" s="69"/>
    </row>
    <row r="77" spans="1:11" x14ac:dyDescent="0.35">
      <c r="A77" s="78"/>
      <c r="B77" s="104" t="s">
        <v>335</v>
      </c>
      <c r="C77" s="313">
        <v>40000</v>
      </c>
      <c r="D77" s="79"/>
      <c r="E77" s="79"/>
      <c r="F77" s="79"/>
      <c r="G77" s="79"/>
      <c r="H77" s="79"/>
      <c r="I77" s="79"/>
      <c r="J77" s="79"/>
      <c r="K77" s="69"/>
    </row>
    <row r="78" spans="1:11" ht="24" thickBot="1" x14ac:dyDescent="0.4">
      <c r="A78" s="78"/>
      <c r="B78" s="102" t="s">
        <v>19</v>
      </c>
      <c r="C78" s="314"/>
      <c r="D78" s="79"/>
      <c r="E78" s="79"/>
      <c r="F78" s="79"/>
      <c r="G78" s="79"/>
      <c r="H78" s="79"/>
      <c r="I78" s="79"/>
      <c r="J78" s="79"/>
      <c r="K78" s="69"/>
    </row>
    <row r="79" spans="1:11" x14ac:dyDescent="0.35">
      <c r="A79" s="78"/>
      <c r="B79" s="308" t="s">
        <v>331</v>
      </c>
      <c r="C79" s="313">
        <v>20000</v>
      </c>
      <c r="D79" s="79"/>
      <c r="E79" s="79"/>
      <c r="F79" s="79"/>
      <c r="G79" s="79"/>
      <c r="H79" s="79"/>
      <c r="I79" s="79"/>
      <c r="J79" s="79"/>
      <c r="K79" s="69"/>
    </row>
    <row r="80" spans="1:11" ht="24" thickBot="1" x14ac:dyDescent="0.4">
      <c r="A80" s="78"/>
      <c r="B80" s="309"/>
      <c r="C80" s="314"/>
      <c r="D80" s="79"/>
      <c r="E80" s="79"/>
      <c r="F80" s="79"/>
      <c r="G80" s="79"/>
      <c r="H80" s="79"/>
      <c r="I80" s="79"/>
      <c r="J80" s="79"/>
      <c r="K80" s="69"/>
    </row>
    <row r="81" spans="1:14" x14ac:dyDescent="0.35">
      <c r="A81" s="78"/>
      <c r="B81" s="79"/>
      <c r="C81" s="79"/>
      <c r="D81" s="79"/>
      <c r="E81" s="79"/>
      <c r="F81" s="79"/>
      <c r="G81" s="79"/>
      <c r="H81" s="79"/>
      <c r="I81" s="79"/>
      <c r="J81" s="79"/>
      <c r="K81" s="69"/>
    </row>
    <row r="82" spans="1:14" ht="24" thickBot="1" x14ac:dyDescent="0.4">
      <c r="A82" s="78"/>
      <c r="B82" s="96" t="s">
        <v>336</v>
      </c>
      <c r="C82" s="85"/>
      <c r="D82" s="79"/>
      <c r="E82" s="79"/>
      <c r="F82" s="79"/>
      <c r="G82" s="79"/>
      <c r="H82" s="79"/>
      <c r="I82" s="79"/>
      <c r="J82" s="79"/>
      <c r="K82" s="69"/>
    </row>
    <row r="83" spans="1:14" x14ac:dyDescent="0.35">
      <c r="A83" s="78"/>
      <c r="B83" s="111" t="s">
        <v>26</v>
      </c>
      <c r="C83" s="112" t="s">
        <v>20</v>
      </c>
      <c r="D83" s="79"/>
      <c r="E83" s="79"/>
      <c r="F83" s="79"/>
      <c r="G83" s="79"/>
      <c r="H83" s="79"/>
      <c r="I83" s="79"/>
      <c r="J83" s="79"/>
      <c r="K83" s="69"/>
    </row>
    <row r="84" spans="1:14" x14ac:dyDescent="0.35">
      <c r="A84" s="78"/>
      <c r="B84" s="20" t="s">
        <v>360</v>
      </c>
      <c r="C84" s="17">
        <v>30000</v>
      </c>
      <c r="D84" s="79"/>
      <c r="E84" s="79"/>
      <c r="F84" s="79"/>
      <c r="G84" s="79"/>
      <c r="H84" s="79"/>
      <c r="I84" s="79"/>
      <c r="J84" s="79"/>
      <c r="K84" s="69"/>
      <c r="L84" s="8">
        <f>IF(C84=C71,0.5,0)</f>
        <v>0.5</v>
      </c>
    </row>
    <row r="85" spans="1:14" x14ac:dyDescent="0.35">
      <c r="A85" s="78"/>
      <c r="B85" s="20" t="s">
        <v>358</v>
      </c>
      <c r="C85" s="18">
        <v>20000</v>
      </c>
      <c r="D85" s="79"/>
      <c r="E85" s="79"/>
      <c r="F85" s="79"/>
      <c r="G85" s="79"/>
      <c r="H85" s="79"/>
      <c r="I85" s="79"/>
      <c r="J85" s="79"/>
      <c r="K85" s="69"/>
      <c r="L85" s="8">
        <f>IF(C85=-20000,0.5,0)</f>
        <v>0</v>
      </c>
    </row>
    <row r="86" spans="1:14" ht="24" thickBot="1" x14ac:dyDescent="0.4">
      <c r="A86" s="78"/>
      <c r="B86" s="275" t="s">
        <v>359</v>
      </c>
      <c r="C86" s="19">
        <f>C84-C85</f>
        <v>10000</v>
      </c>
      <c r="D86" s="79"/>
      <c r="E86" s="79"/>
      <c r="F86" s="79"/>
      <c r="G86" s="79"/>
      <c r="H86" s="79"/>
      <c r="I86" s="79"/>
      <c r="J86" s="79"/>
      <c r="K86" s="69"/>
      <c r="L86" s="8">
        <f>IF(C86=50000,1,0)</f>
        <v>0</v>
      </c>
    </row>
    <row r="87" spans="1:14" x14ac:dyDescent="0.35">
      <c r="A87" s="78"/>
      <c r="B87" s="86"/>
      <c r="C87" s="85"/>
      <c r="D87" s="79"/>
      <c r="E87" s="79"/>
      <c r="F87" s="79"/>
      <c r="G87" s="79"/>
      <c r="H87" s="79"/>
      <c r="I87" s="79"/>
      <c r="J87" s="79"/>
      <c r="K87" s="69"/>
    </row>
    <row r="88" spans="1:14" ht="24" thickBot="1" x14ac:dyDescent="0.4">
      <c r="A88" s="78"/>
      <c r="B88" s="96" t="s">
        <v>337</v>
      </c>
      <c r="C88" s="85"/>
      <c r="D88" s="79"/>
      <c r="E88" s="79"/>
      <c r="F88" s="79"/>
      <c r="G88" s="79"/>
      <c r="H88" s="79"/>
      <c r="I88" s="79"/>
      <c r="J88" s="79"/>
      <c r="K88" s="69"/>
    </row>
    <row r="89" spans="1:14" x14ac:dyDescent="0.35">
      <c r="A89" s="78"/>
      <c r="B89" s="111" t="s">
        <v>26</v>
      </c>
      <c r="C89" s="112" t="s">
        <v>20</v>
      </c>
      <c r="D89" s="79"/>
      <c r="E89" s="79"/>
      <c r="F89" s="79"/>
      <c r="G89" s="79"/>
      <c r="H89" s="79"/>
      <c r="I89" s="79"/>
      <c r="J89" s="79"/>
      <c r="K89" s="69"/>
    </row>
    <row r="90" spans="1:14" x14ac:dyDescent="0.35">
      <c r="A90" s="78"/>
      <c r="B90" s="20" t="s">
        <v>38</v>
      </c>
      <c r="C90" s="17">
        <v>55000</v>
      </c>
      <c r="D90" s="79"/>
      <c r="E90" s="79"/>
      <c r="F90" s="79"/>
      <c r="G90" s="79"/>
      <c r="H90" s="79"/>
      <c r="I90" s="79"/>
      <c r="J90" s="79"/>
      <c r="K90" s="69"/>
      <c r="L90" s="8">
        <f>IF(C90=55000,0.5,0)</f>
        <v>0.5</v>
      </c>
    </row>
    <row r="91" spans="1:14" x14ac:dyDescent="0.35">
      <c r="A91" s="78"/>
      <c r="B91" s="20" t="s">
        <v>357</v>
      </c>
      <c r="C91" s="18">
        <v>40000</v>
      </c>
      <c r="D91" s="79"/>
      <c r="E91" s="79"/>
      <c r="F91" s="79"/>
      <c r="G91" s="79"/>
      <c r="H91" s="79"/>
      <c r="I91" s="79"/>
      <c r="J91" s="79"/>
      <c r="K91" s="69"/>
      <c r="L91" s="8">
        <f>IF(C91=40000,0.5,0)</f>
        <v>0.5</v>
      </c>
    </row>
    <row r="92" spans="1:14" ht="24" thickBot="1" x14ac:dyDescent="0.4">
      <c r="A92" s="78"/>
      <c r="B92" s="275" t="s">
        <v>361</v>
      </c>
      <c r="C92" s="19">
        <f>C90-C91</f>
        <v>15000</v>
      </c>
      <c r="D92" s="79"/>
      <c r="E92" s="79"/>
      <c r="F92" s="79"/>
      <c r="G92" s="79"/>
      <c r="H92" s="79"/>
      <c r="I92" s="79"/>
      <c r="J92" s="79"/>
      <c r="K92" s="69"/>
      <c r="L92" s="8">
        <f>IF(C92=15000,1,0)</f>
        <v>1</v>
      </c>
      <c r="N92" s="271" t="s">
        <v>328</v>
      </c>
    </row>
    <row r="93" spans="1:14" x14ac:dyDescent="0.35">
      <c r="A93" s="78"/>
      <c r="B93" s="85"/>
      <c r="C93" s="85"/>
      <c r="D93" s="79"/>
      <c r="E93" s="79"/>
      <c r="F93" s="79"/>
      <c r="G93" s="79"/>
      <c r="H93" s="79"/>
      <c r="I93" s="79"/>
      <c r="J93" s="79"/>
      <c r="K93" s="69"/>
      <c r="M93" s="271">
        <f>SUM(L84:L92)</f>
        <v>2.5</v>
      </c>
      <c r="N93" s="271">
        <v>4</v>
      </c>
    </row>
    <row r="94" spans="1:14" x14ac:dyDescent="0.35">
      <c r="A94" s="78"/>
      <c r="B94" s="79"/>
      <c r="C94" s="79"/>
      <c r="D94" s="79"/>
      <c r="E94" s="79"/>
      <c r="F94" s="79"/>
      <c r="G94" s="79"/>
      <c r="H94" s="79"/>
      <c r="I94" s="79"/>
      <c r="J94" s="79"/>
      <c r="K94" s="69"/>
    </row>
    <row r="95" spans="1:14" x14ac:dyDescent="0.35">
      <c r="A95" s="78"/>
      <c r="B95" s="95" t="s">
        <v>327</v>
      </c>
      <c r="C95" s="79"/>
      <c r="D95" s="79"/>
      <c r="E95" s="79"/>
      <c r="F95" s="79"/>
      <c r="G95" s="79"/>
      <c r="H95" s="79"/>
      <c r="I95" s="79"/>
      <c r="J95" s="79"/>
      <c r="K95" s="69"/>
    </row>
    <row r="96" spans="1:14" x14ac:dyDescent="0.35">
      <c r="A96" s="78"/>
      <c r="B96" s="79"/>
      <c r="C96" s="79"/>
      <c r="D96" s="79"/>
      <c r="E96" s="79"/>
      <c r="F96" s="79"/>
      <c r="G96" s="79"/>
      <c r="H96" s="79"/>
      <c r="I96" s="79"/>
      <c r="J96" s="79"/>
      <c r="K96" s="69"/>
    </row>
    <row r="97" spans="1:12" x14ac:dyDescent="0.35">
      <c r="A97" s="78"/>
      <c r="B97" s="97" t="s">
        <v>266</v>
      </c>
      <c r="C97" s="79"/>
      <c r="D97" s="79"/>
      <c r="E97" s="79"/>
      <c r="F97" s="79"/>
      <c r="G97" s="79"/>
      <c r="H97" s="79"/>
      <c r="I97" s="79"/>
      <c r="J97" s="79"/>
      <c r="K97" s="69"/>
    </row>
    <row r="98" spans="1:12" ht="24" thickBot="1" x14ac:dyDescent="0.4">
      <c r="A98" s="78"/>
      <c r="B98" s="96" t="s">
        <v>344</v>
      </c>
      <c r="C98" s="113"/>
      <c r="D98" s="79"/>
      <c r="E98" s="79"/>
      <c r="F98" s="79"/>
      <c r="G98" s="79"/>
      <c r="H98" s="79"/>
      <c r="I98" s="79"/>
      <c r="J98" s="79"/>
      <c r="K98" s="69"/>
    </row>
    <row r="99" spans="1:12" x14ac:dyDescent="0.35">
      <c r="A99" s="78"/>
      <c r="B99" s="114" t="s">
        <v>23</v>
      </c>
      <c r="C99" s="112" t="s">
        <v>20</v>
      </c>
      <c r="D99" s="113"/>
      <c r="E99" s="113"/>
      <c r="F99" s="79"/>
      <c r="G99" s="79"/>
      <c r="H99" s="79"/>
      <c r="I99" s="79"/>
      <c r="J99" s="79"/>
      <c r="K99" s="69"/>
    </row>
    <row r="100" spans="1:12" x14ac:dyDescent="0.35">
      <c r="A100" s="78"/>
      <c r="B100" s="115" t="s">
        <v>345</v>
      </c>
      <c r="C100" s="21">
        <v>0</v>
      </c>
      <c r="D100" s="79"/>
      <c r="E100" s="79"/>
      <c r="F100" s="79"/>
      <c r="G100" s="79"/>
      <c r="H100" s="79"/>
      <c r="I100" s="79"/>
      <c r="J100" s="79"/>
      <c r="K100" s="69"/>
      <c r="L100" s="8">
        <f>IF(C100=-21200,0.5,0)</f>
        <v>0</v>
      </c>
    </row>
    <row r="101" spans="1:12" x14ac:dyDescent="0.35">
      <c r="A101" s="78"/>
      <c r="B101" s="115" t="s">
        <v>346</v>
      </c>
      <c r="C101" s="21">
        <v>18000</v>
      </c>
      <c r="D101" s="79"/>
      <c r="E101" s="79"/>
      <c r="F101" s="79"/>
      <c r="G101" s="79"/>
      <c r="H101" s="79"/>
      <c r="I101" s="79"/>
      <c r="J101" s="79"/>
      <c r="K101" s="69"/>
      <c r="L101" s="8">
        <f>IF(C101=39200,0.5,0)</f>
        <v>0</v>
      </c>
    </row>
    <row r="102" spans="1:12" ht="24" thickBot="1" x14ac:dyDescent="0.4">
      <c r="A102" s="78"/>
      <c r="B102" s="116" t="s">
        <v>347</v>
      </c>
      <c r="C102" s="22">
        <v>18000</v>
      </c>
      <c r="D102" s="79"/>
      <c r="E102" s="79"/>
      <c r="F102" s="79"/>
      <c r="G102" s="79"/>
      <c r="H102" s="79"/>
      <c r="I102" s="79"/>
      <c r="J102" s="79"/>
      <c r="K102" s="69"/>
      <c r="L102" s="8">
        <f>IF(C102=18000,0.5,0)</f>
        <v>0.5</v>
      </c>
    </row>
    <row r="103" spans="1:12" x14ac:dyDescent="0.35">
      <c r="A103" s="78"/>
      <c r="B103" s="79"/>
      <c r="C103" s="79"/>
      <c r="D103" s="79"/>
      <c r="E103" s="79"/>
      <c r="F103" s="79"/>
      <c r="G103" s="79"/>
      <c r="H103" s="79"/>
      <c r="I103" s="79"/>
      <c r="J103" s="79"/>
      <c r="K103" s="69"/>
    </row>
    <row r="104" spans="1:12" x14ac:dyDescent="0.35">
      <c r="A104" s="78"/>
      <c r="B104" s="79"/>
      <c r="C104" s="79"/>
      <c r="D104" s="79"/>
      <c r="E104" s="79"/>
      <c r="F104" s="79"/>
      <c r="G104" s="79"/>
      <c r="H104" s="79"/>
      <c r="I104" s="79"/>
      <c r="J104" s="79"/>
      <c r="K104" s="69"/>
    </row>
    <row r="105" spans="1:12" ht="24" thickBot="1" x14ac:dyDescent="0.4">
      <c r="A105" s="78"/>
      <c r="B105" s="96" t="s">
        <v>348</v>
      </c>
      <c r="C105" s="79"/>
      <c r="D105" s="79"/>
      <c r="E105" s="79"/>
      <c r="F105" s="79"/>
      <c r="G105" s="79"/>
      <c r="H105" s="79"/>
      <c r="I105" s="79"/>
      <c r="J105" s="79"/>
      <c r="K105" s="69"/>
    </row>
    <row r="106" spans="1:12" x14ac:dyDescent="0.35">
      <c r="A106" s="78"/>
      <c r="B106" s="117" t="s">
        <v>30</v>
      </c>
      <c r="C106" s="118" t="s">
        <v>20</v>
      </c>
      <c r="D106" s="79"/>
      <c r="E106" s="79"/>
      <c r="F106" s="79"/>
      <c r="G106" s="79"/>
      <c r="H106" s="79"/>
      <c r="I106" s="79"/>
      <c r="J106" s="79"/>
      <c r="K106" s="69"/>
    </row>
    <row r="107" spans="1:12" x14ac:dyDescent="0.35">
      <c r="A107" s="78"/>
      <c r="B107" s="119" t="s">
        <v>349</v>
      </c>
      <c r="C107" s="23">
        <v>160000</v>
      </c>
      <c r="D107" s="79"/>
      <c r="E107" s="79"/>
      <c r="F107" s="79"/>
      <c r="G107" s="79"/>
      <c r="H107" s="79"/>
      <c r="I107" s="79"/>
      <c r="J107" s="79"/>
      <c r="K107" s="69"/>
      <c r="L107" s="8">
        <f>IF(C107=160000,0.5,0)</f>
        <v>0.5</v>
      </c>
    </row>
    <row r="108" spans="1:12" x14ac:dyDescent="0.35">
      <c r="A108" s="78"/>
      <c r="B108" s="119" t="s">
        <v>24</v>
      </c>
      <c r="C108" s="23">
        <v>48000</v>
      </c>
      <c r="D108" s="79"/>
      <c r="E108" s="79"/>
      <c r="F108" s="79"/>
      <c r="G108" s="79"/>
      <c r="H108" s="79"/>
      <c r="I108" s="79"/>
      <c r="J108" s="79"/>
      <c r="K108" s="69"/>
      <c r="L108" s="8">
        <f>IF(C108=48000,0.5,0)</f>
        <v>0.5</v>
      </c>
    </row>
    <row r="109" spans="1:12" ht="24" thickBot="1" x14ac:dyDescent="0.4">
      <c r="A109" s="78"/>
      <c r="B109" s="120" t="s">
        <v>25</v>
      </c>
      <c r="C109" s="24">
        <f>C107-C108</f>
        <v>112000</v>
      </c>
      <c r="D109" s="79"/>
      <c r="E109" s="79"/>
      <c r="F109" s="79"/>
      <c r="G109" s="79"/>
      <c r="H109" s="79"/>
      <c r="I109" s="79"/>
      <c r="J109" s="79"/>
      <c r="K109" s="69"/>
      <c r="L109" s="8">
        <f>IF(C109=112000,0.5,0)</f>
        <v>0.5</v>
      </c>
    </row>
    <row r="110" spans="1:12" x14ac:dyDescent="0.35">
      <c r="A110" s="78"/>
      <c r="B110" s="79"/>
      <c r="C110" s="79"/>
      <c r="D110" s="79"/>
      <c r="E110" s="79"/>
      <c r="F110" s="79"/>
      <c r="G110" s="79"/>
      <c r="H110" s="79"/>
      <c r="I110" s="79"/>
      <c r="J110" s="79"/>
      <c r="K110" s="69"/>
    </row>
    <row r="111" spans="1:12" x14ac:dyDescent="0.35">
      <c r="A111" s="78"/>
      <c r="B111" s="79"/>
      <c r="C111" s="79"/>
      <c r="D111" s="79"/>
      <c r="E111" s="79"/>
      <c r="F111" s="79"/>
      <c r="G111" s="79"/>
      <c r="H111" s="79"/>
      <c r="I111" s="79"/>
      <c r="J111" s="79"/>
      <c r="K111" s="69"/>
    </row>
    <row r="112" spans="1:12" ht="24" thickBot="1" x14ac:dyDescent="0.4">
      <c r="A112" s="78"/>
      <c r="B112" s="96" t="s">
        <v>319</v>
      </c>
      <c r="C112" s="79"/>
      <c r="D112" s="79"/>
      <c r="E112" s="79"/>
      <c r="F112" s="79"/>
      <c r="G112" s="79"/>
      <c r="H112" s="79"/>
      <c r="I112" s="79"/>
      <c r="J112" s="79"/>
      <c r="K112" s="69"/>
    </row>
    <row r="113" spans="1:14" x14ac:dyDescent="0.35">
      <c r="A113" s="78"/>
      <c r="B113" s="111" t="s">
        <v>26</v>
      </c>
      <c r="C113" s="121" t="s">
        <v>20</v>
      </c>
      <c r="D113" s="79"/>
      <c r="E113" s="79"/>
      <c r="F113" s="79"/>
      <c r="G113" s="79"/>
      <c r="H113" s="79"/>
      <c r="I113" s="79"/>
      <c r="J113" s="79"/>
      <c r="K113" s="69"/>
    </row>
    <row r="114" spans="1:14" x14ac:dyDescent="0.35">
      <c r="A114" s="78"/>
      <c r="B114" s="221" t="s">
        <v>363</v>
      </c>
      <c r="C114" s="23">
        <v>0.23801</v>
      </c>
      <c r="D114" s="79"/>
      <c r="E114" s="79"/>
      <c r="F114" s="79"/>
      <c r="G114" s="79"/>
      <c r="H114" s="79"/>
      <c r="I114" s="79"/>
      <c r="J114" s="79"/>
      <c r="K114" s="69"/>
      <c r="L114" s="8">
        <f>IF(C114=129000,0.25,0)</f>
        <v>0</v>
      </c>
    </row>
    <row r="115" spans="1:14" x14ac:dyDescent="0.35">
      <c r="A115" s="78"/>
      <c r="B115" s="221" t="s">
        <v>362</v>
      </c>
      <c r="C115" s="23">
        <v>413000</v>
      </c>
      <c r="D115" s="79"/>
      <c r="E115" s="79"/>
      <c r="F115" s="79"/>
      <c r="G115" s="79"/>
      <c r="H115" s="79"/>
      <c r="I115" s="79"/>
      <c r="J115" s="79"/>
      <c r="K115" s="69"/>
      <c r="L115" s="8">
        <f>IF(C115=413000,0.25,0)</f>
        <v>0.25</v>
      </c>
    </row>
    <row r="116" spans="1:14" ht="24" thickBot="1" x14ac:dyDescent="0.4">
      <c r="A116" s="78"/>
      <c r="B116" s="116" t="s">
        <v>320</v>
      </c>
      <c r="C116" s="25">
        <f>C114/C115</f>
        <v>5.7629539951573849E-7</v>
      </c>
      <c r="D116" s="79"/>
      <c r="E116" s="79"/>
      <c r="F116" s="79"/>
      <c r="G116" s="79"/>
      <c r="H116" s="79"/>
      <c r="I116" s="79"/>
      <c r="J116" s="79"/>
      <c r="K116" s="69"/>
      <c r="L116" s="11">
        <f>IF(C116=(129000/413000),0.5,0)</f>
        <v>0</v>
      </c>
    </row>
    <row r="117" spans="1:14" x14ac:dyDescent="0.35">
      <c r="A117" s="78"/>
      <c r="B117" s="79"/>
      <c r="C117" s="79"/>
      <c r="D117" s="79"/>
      <c r="E117" s="79"/>
      <c r="F117" s="79"/>
      <c r="G117" s="79"/>
      <c r="H117" s="79"/>
      <c r="I117" s="79"/>
      <c r="J117" s="79"/>
      <c r="K117" s="69"/>
    </row>
    <row r="118" spans="1:14" x14ac:dyDescent="0.35">
      <c r="A118" s="78"/>
      <c r="B118" s="122"/>
      <c r="C118" s="79"/>
      <c r="D118" s="79"/>
      <c r="E118" s="79"/>
      <c r="F118" s="79"/>
      <c r="G118" s="79"/>
      <c r="H118" s="79"/>
      <c r="I118" s="79"/>
      <c r="J118" s="79"/>
      <c r="K118" s="69"/>
    </row>
    <row r="119" spans="1:14" ht="24" thickBot="1" x14ac:dyDescent="0.4">
      <c r="A119" s="78"/>
      <c r="B119" s="96" t="s">
        <v>322</v>
      </c>
      <c r="C119" s="79"/>
      <c r="D119" s="79"/>
      <c r="E119" s="79"/>
      <c r="F119" s="79"/>
      <c r="G119" s="79"/>
      <c r="H119" s="79"/>
      <c r="I119" s="79"/>
      <c r="J119" s="79"/>
      <c r="K119" s="69"/>
    </row>
    <row r="120" spans="1:14" x14ac:dyDescent="0.35">
      <c r="A120" s="78"/>
      <c r="B120" s="123" t="s">
        <v>26</v>
      </c>
      <c r="C120" s="121" t="s">
        <v>20</v>
      </c>
      <c r="D120" s="79"/>
      <c r="E120" s="79"/>
      <c r="F120" s="79"/>
      <c r="G120" s="79"/>
      <c r="H120" s="79"/>
      <c r="I120" s="79"/>
      <c r="J120" s="79"/>
      <c r="K120" s="69"/>
    </row>
    <row r="121" spans="1:14" x14ac:dyDescent="0.35">
      <c r="A121" s="78"/>
      <c r="B121" s="221" t="s">
        <v>81</v>
      </c>
      <c r="C121" s="23">
        <v>112000</v>
      </c>
      <c r="D121" s="79"/>
      <c r="E121" s="79"/>
      <c r="F121" s="79"/>
      <c r="G121" s="79"/>
      <c r="H121" s="79"/>
      <c r="I121" s="79"/>
      <c r="J121" s="79"/>
      <c r="K121" s="69"/>
      <c r="L121" s="8">
        <f>IF(C121=112000,0.25,0)</f>
        <v>0.25</v>
      </c>
    </row>
    <row r="122" spans="1:14" x14ac:dyDescent="0.35">
      <c r="A122" s="78"/>
      <c r="B122" s="221" t="s">
        <v>12</v>
      </c>
      <c r="C122" s="23">
        <v>600000</v>
      </c>
      <c r="D122" s="79"/>
      <c r="E122" s="79"/>
      <c r="F122" s="79"/>
      <c r="G122" s="79"/>
      <c r="H122" s="79"/>
      <c r="I122" s="79"/>
      <c r="J122" s="79"/>
      <c r="K122" s="69"/>
      <c r="L122" s="8">
        <f>IF(C122=600000,0.25,0)</f>
        <v>0.25</v>
      </c>
    </row>
    <row r="123" spans="1:14" ht="24" thickBot="1" x14ac:dyDescent="0.4">
      <c r="A123" s="78"/>
      <c r="B123" s="116" t="s">
        <v>320</v>
      </c>
      <c r="C123" s="26">
        <f>C121/C122</f>
        <v>0.18666666666666668</v>
      </c>
      <c r="D123" s="79"/>
      <c r="E123" s="79"/>
      <c r="F123" s="79"/>
      <c r="G123" s="79"/>
      <c r="H123" s="79"/>
      <c r="I123" s="79"/>
      <c r="J123" s="79"/>
      <c r="K123" s="69"/>
      <c r="L123" s="8">
        <f>IF(C123=((112000/600000)),0.5,0)</f>
        <v>0.5</v>
      </c>
      <c r="N123" s="271" t="s">
        <v>329</v>
      </c>
    </row>
    <row r="124" spans="1:14" x14ac:dyDescent="0.35">
      <c r="A124" s="78"/>
      <c r="B124" s="79"/>
      <c r="C124" s="124"/>
      <c r="D124" s="79"/>
      <c r="E124" s="79"/>
      <c r="F124" s="79"/>
      <c r="G124" s="79"/>
      <c r="H124" s="79"/>
      <c r="I124" s="79"/>
      <c r="J124" s="79"/>
      <c r="K124" s="69"/>
      <c r="M124" s="271">
        <f>SUM(L99:L123)</f>
        <v>3.25</v>
      </c>
      <c r="N124" s="271">
        <v>5</v>
      </c>
    </row>
    <row r="125" spans="1:14" x14ac:dyDescent="0.35">
      <c r="A125" s="78"/>
      <c r="B125" s="79"/>
      <c r="C125" s="79"/>
      <c r="D125" s="79"/>
      <c r="E125" s="79"/>
      <c r="F125" s="79"/>
      <c r="G125" s="79"/>
      <c r="H125" s="79"/>
      <c r="I125" s="79"/>
      <c r="J125" s="79"/>
      <c r="K125" s="69"/>
    </row>
    <row r="126" spans="1:14" x14ac:dyDescent="0.35">
      <c r="A126" s="78"/>
      <c r="B126" s="95" t="s">
        <v>287</v>
      </c>
      <c r="C126" s="85"/>
      <c r="D126" s="79"/>
      <c r="E126" s="79"/>
      <c r="F126" s="79"/>
      <c r="G126" s="79"/>
      <c r="H126" s="79"/>
      <c r="I126" s="79"/>
      <c r="J126" s="79"/>
      <c r="K126" s="69"/>
    </row>
    <row r="127" spans="1:14" x14ac:dyDescent="0.35">
      <c r="A127" s="78"/>
      <c r="B127" s="79"/>
      <c r="C127" s="79"/>
      <c r="D127" s="85"/>
      <c r="E127" s="79"/>
      <c r="F127" s="79"/>
      <c r="G127" s="79"/>
      <c r="H127" s="79"/>
      <c r="I127" s="79"/>
      <c r="J127" s="79"/>
      <c r="K127" s="69"/>
    </row>
    <row r="128" spans="1:14" x14ac:dyDescent="0.35">
      <c r="A128" s="78"/>
      <c r="B128" s="89" t="s">
        <v>338</v>
      </c>
      <c r="C128" s="86"/>
      <c r="D128" s="79"/>
      <c r="E128" s="79"/>
      <c r="F128" s="79"/>
      <c r="G128" s="79"/>
      <c r="H128" s="79"/>
      <c r="I128" s="79"/>
      <c r="J128" s="79"/>
      <c r="K128" s="69"/>
    </row>
    <row r="129" spans="1:11" x14ac:dyDescent="0.35">
      <c r="A129" s="78"/>
      <c r="B129" s="97" t="s">
        <v>339</v>
      </c>
      <c r="C129" s="86"/>
      <c r="D129" s="86"/>
      <c r="E129" s="125"/>
      <c r="F129" s="125"/>
      <c r="G129" s="125"/>
      <c r="H129" s="125"/>
      <c r="I129" s="125"/>
      <c r="J129" s="125"/>
      <c r="K129" s="126"/>
    </row>
    <row r="130" spans="1:11" x14ac:dyDescent="0.35">
      <c r="A130" s="78"/>
      <c r="B130" s="79"/>
      <c r="C130" s="86"/>
      <c r="D130" s="86"/>
      <c r="E130" s="125"/>
      <c r="F130" s="125"/>
      <c r="G130" s="125"/>
      <c r="H130" s="125"/>
      <c r="I130" s="125"/>
      <c r="J130" s="125"/>
      <c r="K130" s="126"/>
    </row>
    <row r="131" spans="1:11" x14ac:dyDescent="0.35">
      <c r="A131" s="78"/>
      <c r="B131" s="127" t="s">
        <v>267</v>
      </c>
      <c r="C131" s="128">
        <v>0.28000000000000003</v>
      </c>
      <c r="D131" s="86"/>
      <c r="E131" s="125"/>
      <c r="F131" s="125"/>
      <c r="G131" s="125"/>
      <c r="H131" s="125"/>
      <c r="I131" s="125"/>
      <c r="J131" s="125"/>
      <c r="K131" s="126"/>
    </row>
    <row r="132" spans="1:11" x14ac:dyDescent="0.35">
      <c r="A132" s="78"/>
      <c r="B132" s="127" t="s">
        <v>27</v>
      </c>
      <c r="C132" s="128">
        <v>0.38</v>
      </c>
      <c r="D132" s="86"/>
      <c r="E132" s="125"/>
      <c r="F132" s="125"/>
      <c r="G132" s="125"/>
      <c r="H132" s="125"/>
      <c r="I132" s="125"/>
      <c r="J132" s="125"/>
      <c r="K132" s="126"/>
    </row>
    <row r="133" spans="1:11" x14ac:dyDescent="0.35">
      <c r="A133" s="78"/>
      <c r="B133" s="127" t="s">
        <v>28</v>
      </c>
      <c r="C133" s="129">
        <v>0.150198</v>
      </c>
      <c r="D133" s="86"/>
      <c r="E133" s="125"/>
      <c r="F133" s="125"/>
      <c r="G133" s="125"/>
      <c r="H133" s="125"/>
      <c r="I133" s="125"/>
      <c r="J133" s="125"/>
      <c r="K133" s="126"/>
    </row>
    <row r="134" spans="1:11" x14ac:dyDescent="0.35">
      <c r="A134" s="78"/>
      <c r="B134" s="127" t="s">
        <v>29</v>
      </c>
      <c r="C134" s="129">
        <v>6.4000000000000001E-2</v>
      </c>
      <c r="D134" s="86"/>
      <c r="E134" s="125"/>
      <c r="F134" s="125"/>
      <c r="G134" s="125"/>
      <c r="H134" s="125"/>
      <c r="I134" s="125"/>
      <c r="J134" s="125"/>
      <c r="K134" s="126"/>
    </row>
    <row r="135" spans="1:11" x14ac:dyDescent="0.35">
      <c r="A135" s="78"/>
      <c r="B135" s="130" t="s">
        <v>39</v>
      </c>
      <c r="C135" s="131">
        <v>0.5</v>
      </c>
      <c r="D135" s="86"/>
      <c r="E135" s="125"/>
      <c r="F135" s="125"/>
      <c r="G135" s="125"/>
      <c r="H135" s="125"/>
      <c r="I135" s="125"/>
      <c r="J135" s="125"/>
      <c r="K135" s="126"/>
    </row>
    <row r="136" spans="1:11" x14ac:dyDescent="0.35">
      <c r="A136" s="78"/>
      <c r="B136" s="130"/>
      <c r="C136" s="131"/>
      <c r="D136" s="86"/>
      <c r="E136" s="125"/>
      <c r="F136" s="125"/>
      <c r="G136" s="125"/>
      <c r="H136" s="125"/>
      <c r="I136" s="125"/>
      <c r="J136" s="125"/>
      <c r="K136" s="126"/>
    </row>
    <row r="137" spans="1:11" x14ac:dyDescent="0.35">
      <c r="A137" s="78"/>
      <c r="B137" s="132" t="s">
        <v>288</v>
      </c>
      <c r="C137" s="86"/>
      <c r="D137" s="86"/>
      <c r="E137" s="125"/>
      <c r="F137" s="125"/>
      <c r="G137" s="125"/>
      <c r="H137" s="125"/>
      <c r="I137" s="125"/>
      <c r="J137" s="125"/>
      <c r="K137" s="126"/>
    </row>
    <row r="138" spans="1:11" x14ac:dyDescent="0.35">
      <c r="A138" s="78"/>
      <c r="B138" s="97" t="s">
        <v>268</v>
      </c>
      <c r="C138" s="79"/>
      <c r="D138" s="86"/>
      <c r="E138" s="125"/>
      <c r="F138" s="125"/>
      <c r="G138" s="125"/>
      <c r="H138" s="125"/>
      <c r="I138" s="125"/>
      <c r="J138" s="125"/>
      <c r="K138" s="126"/>
    </row>
    <row r="139" spans="1:11" x14ac:dyDescent="0.35">
      <c r="A139" s="78"/>
      <c r="B139" s="133" t="s">
        <v>23</v>
      </c>
      <c r="C139" s="134" t="s">
        <v>34</v>
      </c>
      <c r="D139" s="79"/>
      <c r="E139" s="79"/>
      <c r="F139" s="79"/>
      <c r="G139" s="79"/>
      <c r="H139" s="79"/>
      <c r="I139" s="79"/>
      <c r="J139" s="79"/>
      <c r="K139" s="69"/>
    </row>
    <row r="140" spans="1:11" x14ac:dyDescent="0.35">
      <c r="A140" s="78"/>
      <c r="B140" s="135" t="s">
        <v>276</v>
      </c>
      <c r="C140" s="27">
        <v>80000</v>
      </c>
      <c r="D140" s="86" t="s">
        <v>46</v>
      </c>
      <c r="E140" s="79"/>
      <c r="F140" s="79"/>
      <c r="G140" s="79"/>
      <c r="H140" s="79"/>
      <c r="I140" s="79"/>
      <c r="J140" s="79"/>
      <c r="K140" s="69"/>
    </row>
    <row r="141" spans="1:11" x14ac:dyDescent="0.35">
      <c r="A141" s="136" t="s">
        <v>31</v>
      </c>
      <c r="B141" s="135" t="s">
        <v>38</v>
      </c>
      <c r="C141" s="27">
        <v>5000</v>
      </c>
      <c r="D141" s="79"/>
      <c r="E141" s="79"/>
      <c r="F141" s="79"/>
      <c r="G141" s="79"/>
      <c r="H141" s="79"/>
      <c r="I141" s="79"/>
      <c r="J141" s="79"/>
      <c r="K141" s="69"/>
    </row>
    <row r="142" spans="1:11" x14ac:dyDescent="0.35">
      <c r="A142" s="136" t="s">
        <v>32</v>
      </c>
      <c r="B142" s="135" t="s">
        <v>39</v>
      </c>
      <c r="C142" s="27"/>
      <c r="D142" s="79"/>
      <c r="E142" s="79"/>
      <c r="F142" s="79"/>
      <c r="G142" s="79"/>
      <c r="H142" s="79"/>
      <c r="I142" s="79"/>
      <c r="J142" s="79"/>
      <c r="K142" s="69"/>
    </row>
    <row r="143" spans="1:11" ht="24" thickBot="1" x14ac:dyDescent="0.4">
      <c r="A143" s="136" t="s">
        <v>33</v>
      </c>
      <c r="B143" s="125"/>
      <c r="C143" s="137"/>
      <c r="D143" s="138" t="s">
        <v>286</v>
      </c>
      <c r="E143" s="79"/>
      <c r="F143" s="79"/>
      <c r="G143" s="79"/>
      <c r="H143" s="79"/>
      <c r="I143" s="79"/>
      <c r="J143" s="79"/>
      <c r="K143" s="69"/>
    </row>
    <row r="144" spans="1:11" x14ac:dyDescent="0.35">
      <c r="A144" s="78"/>
      <c r="B144" s="139"/>
      <c r="C144" s="140"/>
      <c r="D144" s="141"/>
      <c r="E144" s="140"/>
      <c r="F144" s="140"/>
      <c r="G144" s="140"/>
      <c r="H144" s="141"/>
      <c r="I144" s="142" t="s">
        <v>44</v>
      </c>
      <c r="J144" s="79"/>
      <c r="K144" s="69"/>
    </row>
    <row r="145" spans="1:12" x14ac:dyDescent="0.35">
      <c r="A145" s="78"/>
      <c r="B145" s="143" t="s">
        <v>31</v>
      </c>
      <c r="C145" s="94" t="s">
        <v>9</v>
      </c>
      <c r="D145" s="94"/>
      <c r="E145" s="79"/>
      <c r="F145" s="79"/>
      <c r="G145" s="94" t="s">
        <v>37</v>
      </c>
      <c r="H145" s="94"/>
      <c r="I145" s="144" t="s">
        <v>45</v>
      </c>
      <c r="J145" s="79"/>
      <c r="K145" s="145"/>
    </row>
    <row r="146" spans="1:12" ht="24" thickBot="1" x14ac:dyDescent="0.4">
      <c r="A146" s="78"/>
      <c r="B146" s="146"/>
      <c r="C146" s="94" t="s">
        <v>35</v>
      </c>
      <c r="D146" s="94"/>
      <c r="E146" s="79"/>
      <c r="F146" s="79"/>
      <c r="G146" s="94" t="s">
        <v>36</v>
      </c>
      <c r="H146" s="94"/>
      <c r="I146" s="144" t="s">
        <v>42</v>
      </c>
      <c r="J146" s="79"/>
      <c r="K146" s="145"/>
    </row>
    <row r="147" spans="1:12" ht="24" thickBot="1" x14ac:dyDescent="0.4">
      <c r="A147" s="78"/>
      <c r="B147" s="143" t="str">
        <f>B140</f>
        <v>Salary, Interest, Wage and Others</v>
      </c>
      <c r="C147" s="28">
        <v>80000</v>
      </c>
      <c r="D147" s="94"/>
      <c r="E147" s="79"/>
      <c r="F147" s="79"/>
      <c r="G147" s="28">
        <f>C147*0.38</f>
        <v>30400</v>
      </c>
      <c r="H147" s="94"/>
      <c r="I147" s="28">
        <f>C147-G147</f>
        <v>49600</v>
      </c>
      <c r="J147" s="79"/>
      <c r="K147" s="145"/>
      <c r="L147" s="8">
        <f>IF(C147=80000,0.25,0)</f>
        <v>0.25</v>
      </c>
    </row>
    <row r="148" spans="1:12" x14ac:dyDescent="0.35">
      <c r="A148" s="78"/>
      <c r="B148" s="143"/>
      <c r="C148" s="94"/>
      <c r="D148" s="94"/>
      <c r="E148" s="94"/>
      <c r="F148" s="94"/>
      <c r="G148" s="94"/>
      <c r="H148" s="94"/>
      <c r="I148" s="144"/>
      <c r="J148" s="79"/>
      <c r="K148" s="145"/>
      <c r="L148" s="8">
        <f>IF(G147=22400,0.25,0)</f>
        <v>0</v>
      </c>
    </row>
    <row r="149" spans="1:12" x14ac:dyDescent="0.35">
      <c r="A149" s="78"/>
      <c r="B149" s="143"/>
      <c r="C149" s="94"/>
      <c r="D149" s="94"/>
      <c r="E149" s="94"/>
      <c r="F149" s="94"/>
      <c r="G149" s="79"/>
      <c r="H149" s="94"/>
      <c r="I149" s="144" t="s">
        <v>44</v>
      </c>
      <c r="J149" s="79"/>
      <c r="K149" s="145"/>
      <c r="L149" s="8">
        <f>IF(I147=57600,0.25,0)</f>
        <v>0</v>
      </c>
    </row>
    <row r="150" spans="1:12" x14ac:dyDescent="0.35">
      <c r="A150" s="78"/>
      <c r="B150" s="143" t="s">
        <v>32</v>
      </c>
      <c r="C150" s="94" t="s">
        <v>40</v>
      </c>
      <c r="D150" s="94"/>
      <c r="E150" s="79"/>
      <c r="F150" s="79"/>
      <c r="G150" s="94" t="s">
        <v>41</v>
      </c>
      <c r="H150" s="94"/>
      <c r="I150" s="144" t="s">
        <v>45</v>
      </c>
      <c r="J150" s="79"/>
      <c r="K150" s="145"/>
    </row>
    <row r="151" spans="1:12" ht="24" thickBot="1" x14ac:dyDescent="0.4">
      <c r="A151" s="78"/>
      <c r="B151" s="146"/>
      <c r="C151" s="94" t="s">
        <v>35</v>
      </c>
      <c r="D151" s="94"/>
      <c r="E151" s="94" t="s">
        <v>350</v>
      </c>
      <c r="F151" s="94"/>
      <c r="G151" s="94" t="s">
        <v>36</v>
      </c>
      <c r="H151" s="94"/>
      <c r="I151" s="144" t="s">
        <v>42</v>
      </c>
      <c r="J151" s="79"/>
      <c r="K151" s="145"/>
    </row>
    <row r="152" spans="1:12" ht="24" thickBot="1" x14ac:dyDescent="0.4">
      <c r="A152" s="78"/>
      <c r="B152" s="143" t="str">
        <f>B141</f>
        <v>Dividends</v>
      </c>
      <c r="C152" s="28">
        <v>5000</v>
      </c>
      <c r="D152" s="94"/>
      <c r="E152" s="28"/>
      <c r="F152" s="147"/>
      <c r="G152" s="28"/>
      <c r="H152" s="94"/>
      <c r="I152" s="28"/>
      <c r="J152" s="79"/>
      <c r="K152" s="145"/>
      <c r="L152" s="8">
        <f>IF(C152=62125,0.5,0)</f>
        <v>0</v>
      </c>
    </row>
    <row r="153" spans="1:12" x14ac:dyDescent="0.35">
      <c r="A153" s="78"/>
      <c r="B153" s="143"/>
      <c r="C153" s="94"/>
      <c r="D153" s="94"/>
      <c r="E153" s="94"/>
      <c r="F153" s="94"/>
      <c r="G153" s="94"/>
      <c r="H153" s="94"/>
      <c r="I153" s="144"/>
      <c r="J153" s="79"/>
      <c r="K153" s="145"/>
      <c r="L153" s="8">
        <f>IF(E152=62125,0.5,0)</f>
        <v>0</v>
      </c>
    </row>
    <row r="154" spans="1:12" x14ac:dyDescent="0.35">
      <c r="A154" s="78"/>
      <c r="B154" s="143"/>
      <c r="C154" s="94"/>
      <c r="D154" s="94"/>
      <c r="E154" s="94"/>
      <c r="F154" s="94"/>
      <c r="G154" s="94"/>
      <c r="H154" s="94"/>
      <c r="I154" s="144"/>
      <c r="J154" s="79"/>
      <c r="K154" s="145"/>
      <c r="L154" s="8">
        <f>IF(G152=62125,0.5,0)</f>
        <v>0</v>
      </c>
    </row>
    <row r="155" spans="1:12" x14ac:dyDescent="0.35">
      <c r="A155" s="78"/>
      <c r="B155" s="143"/>
      <c r="C155" s="94"/>
      <c r="D155" s="94"/>
      <c r="E155" s="94"/>
      <c r="F155" s="94"/>
      <c r="G155" s="94"/>
      <c r="H155" s="94"/>
      <c r="I155" s="144" t="s">
        <v>44</v>
      </c>
      <c r="J155" s="79"/>
      <c r="K155" s="145"/>
      <c r="L155" s="8">
        <f>IF(I152=62125,0.5,0)</f>
        <v>0</v>
      </c>
    </row>
    <row r="156" spans="1:12" x14ac:dyDescent="0.35">
      <c r="A156" s="78"/>
      <c r="B156" s="143" t="s">
        <v>33</v>
      </c>
      <c r="C156" s="94" t="s">
        <v>40</v>
      </c>
      <c r="D156" s="94"/>
      <c r="E156" s="94" t="s">
        <v>350</v>
      </c>
      <c r="F156" s="94"/>
      <c r="G156" s="94" t="s">
        <v>37</v>
      </c>
      <c r="H156" s="94"/>
      <c r="I156" s="144" t="s">
        <v>45</v>
      </c>
      <c r="J156" s="79"/>
      <c r="K156" s="145"/>
    </row>
    <row r="157" spans="1:12" ht="24" thickBot="1" x14ac:dyDescent="0.4">
      <c r="A157" s="78"/>
      <c r="B157" s="146"/>
      <c r="C157" s="94" t="s">
        <v>35</v>
      </c>
      <c r="D157" s="94"/>
      <c r="E157" s="94"/>
      <c r="F157" s="94"/>
      <c r="G157" s="94" t="s">
        <v>36</v>
      </c>
      <c r="H157" s="94"/>
      <c r="I157" s="144" t="s">
        <v>42</v>
      </c>
      <c r="J157" s="79"/>
      <c r="K157" s="145"/>
    </row>
    <row r="158" spans="1:12" ht="24" thickBot="1" x14ac:dyDescent="0.4">
      <c r="A158" s="78"/>
      <c r="B158" s="143" t="str">
        <f>B142</f>
        <v>Capital Gains</v>
      </c>
      <c r="C158" s="276"/>
      <c r="D158" s="94"/>
      <c r="E158" s="276"/>
      <c r="F158" s="148"/>
      <c r="G158" s="276"/>
      <c r="H158" s="94"/>
      <c r="I158" s="276"/>
      <c r="J158" s="79"/>
      <c r="K158" s="145"/>
      <c r="L158" s="8">
        <f>IF(C158=5000,0.25,0)</f>
        <v>0</v>
      </c>
    </row>
    <row r="159" spans="1:12" x14ac:dyDescent="0.35">
      <c r="A159" s="78"/>
      <c r="B159" s="149"/>
      <c r="C159" s="150"/>
      <c r="D159" s="150"/>
      <c r="E159" s="150"/>
      <c r="F159" s="150"/>
      <c r="G159" s="150"/>
      <c r="H159" s="150"/>
      <c r="I159" s="151"/>
      <c r="J159" s="79"/>
      <c r="K159" s="145"/>
      <c r="L159" s="8">
        <f>IF(E158=2500,0.25,0)</f>
        <v>0</v>
      </c>
    </row>
    <row r="160" spans="1:12" x14ac:dyDescent="0.35">
      <c r="A160" s="78"/>
      <c r="B160" s="149"/>
      <c r="C160" s="150"/>
      <c r="D160" s="150"/>
      <c r="E160" s="150"/>
      <c r="F160" s="150"/>
      <c r="G160" s="150"/>
      <c r="H160" s="150"/>
      <c r="I160" s="151"/>
      <c r="J160" s="79"/>
      <c r="K160" s="145"/>
      <c r="L160" s="8">
        <f>IF(G158=700,0.25,0)</f>
        <v>0</v>
      </c>
    </row>
    <row r="161" spans="1:14" x14ac:dyDescent="0.35">
      <c r="A161" s="78"/>
      <c r="B161" s="149"/>
      <c r="C161" s="150"/>
      <c r="D161" s="150"/>
      <c r="E161" s="150"/>
      <c r="F161" s="150"/>
      <c r="G161" s="150"/>
      <c r="H161" s="150"/>
      <c r="I161" s="151"/>
      <c r="J161" s="79"/>
      <c r="K161" s="145"/>
      <c r="L161" s="8">
        <f>IF(I158=4300,0.25,0)</f>
        <v>0</v>
      </c>
    </row>
    <row r="162" spans="1:14" x14ac:dyDescent="0.35">
      <c r="A162" s="78"/>
      <c r="B162" s="149"/>
      <c r="C162" s="150"/>
      <c r="D162" s="150"/>
      <c r="E162" s="150"/>
      <c r="F162" s="150"/>
      <c r="G162" s="94" t="s">
        <v>41</v>
      </c>
      <c r="H162" s="94"/>
      <c r="I162" s="144" t="s">
        <v>44</v>
      </c>
      <c r="J162" s="79"/>
      <c r="K162" s="145"/>
    </row>
    <row r="163" spans="1:14" x14ac:dyDescent="0.35">
      <c r="A163" s="78"/>
      <c r="B163" s="149"/>
      <c r="C163" s="150"/>
      <c r="D163" s="150"/>
      <c r="E163" s="150"/>
      <c r="F163" s="150"/>
      <c r="G163" s="94" t="s">
        <v>47</v>
      </c>
      <c r="H163" s="94"/>
      <c r="I163" s="144" t="s">
        <v>45</v>
      </c>
      <c r="J163" s="79"/>
      <c r="K163" s="145"/>
    </row>
    <row r="164" spans="1:14" ht="24" thickBot="1" x14ac:dyDescent="0.4">
      <c r="A164" s="78"/>
      <c r="B164" s="149"/>
      <c r="C164" s="150"/>
      <c r="D164" s="150"/>
      <c r="E164" s="150"/>
      <c r="F164" s="150"/>
      <c r="G164" s="94" t="s">
        <v>43</v>
      </c>
      <c r="H164" s="94"/>
      <c r="I164" s="144" t="s">
        <v>42</v>
      </c>
      <c r="J164" s="79"/>
      <c r="K164" s="145"/>
    </row>
    <row r="165" spans="1:14" ht="15.75" customHeight="1" thickBot="1" x14ac:dyDescent="0.4">
      <c r="A165" s="78"/>
      <c r="B165" s="149"/>
      <c r="C165" s="150"/>
      <c r="D165" s="150"/>
      <c r="E165" s="150"/>
      <c r="F165" s="150"/>
      <c r="G165" s="277"/>
      <c r="H165" s="150"/>
      <c r="I165" s="277"/>
      <c r="J165" s="79"/>
      <c r="K165" s="145"/>
      <c r="L165" s="8">
        <f>IF(G165=23100,0.125,0)</f>
        <v>0</v>
      </c>
    </row>
    <row r="166" spans="1:14" ht="21.75" customHeight="1" x14ac:dyDescent="0.35">
      <c r="A166" s="78"/>
      <c r="B166" s="149"/>
      <c r="C166" s="150"/>
      <c r="D166" s="150"/>
      <c r="E166" s="150"/>
      <c r="F166" s="150"/>
      <c r="G166" s="150"/>
      <c r="H166" s="150"/>
      <c r="I166" s="151"/>
      <c r="J166" s="79"/>
      <c r="K166" s="145"/>
      <c r="L166" s="8">
        <f>IF(I165=61900,0.125,0)</f>
        <v>0</v>
      </c>
      <c r="N166" s="271" t="s">
        <v>329</v>
      </c>
    </row>
    <row r="167" spans="1:14" ht="24" thickBot="1" x14ac:dyDescent="0.4">
      <c r="A167" s="78"/>
      <c r="B167" s="152"/>
      <c r="C167" s="153"/>
      <c r="D167" s="153"/>
      <c r="E167" s="153"/>
      <c r="F167" s="153"/>
      <c r="G167" s="153"/>
      <c r="H167" s="153"/>
      <c r="I167" s="154"/>
      <c r="J167" s="79"/>
      <c r="K167" s="145"/>
      <c r="M167" s="271">
        <f>SUM(L147:L166)</f>
        <v>0.25</v>
      </c>
      <c r="N167" s="271">
        <v>2</v>
      </c>
    </row>
    <row r="168" spans="1:14" x14ac:dyDescent="0.35">
      <c r="A168" s="78"/>
      <c r="B168" s="79"/>
      <c r="C168" s="150"/>
      <c r="D168" s="79"/>
      <c r="E168" s="79"/>
      <c r="F168" s="79"/>
      <c r="G168" s="79"/>
      <c r="H168" s="79"/>
      <c r="I168" s="79"/>
      <c r="J168" s="79"/>
      <c r="K168" s="145"/>
    </row>
    <row r="169" spans="1:14" ht="12" customHeight="1" x14ac:dyDescent="0.35">
      <c r="A169" s="78"/>
      <c r="B169" s="86"/>
      <c r="C169" s="79"/>
      <c r="D169" s="79"/>
      <c r="E169" s="79"/>
      <c r="F169" s="79"/>
      <c r="G169" s="79"/>
      <c r="H169" s="79"/>
      <c r="I169" s="79"/>
      <c r="J169" s="79"/>
      <c r="K169" s="69"/>
    </row>
    <row r="170" spans="1:14" x14ac:dyDescent="0.35">
      <c r="A170" s="155" t="s">
        <v>269</v>
      </c>
      <c r="B170" s="79"/>
      <c r="C170" s="79"/>
      <c r="D170" s="79"/>
      <c r="E170" s="79"/>
      <c r="F170" s="79"/>
      <c r="G170" s="79"/>
      <c r="H170" s="79"/>
      <c r="I170" s="79"/>
      <c r="J170" s="79"/>
      <c r="K170" s="69"/>
    </row>
    <row r="171" spans="1:14" x14ac:dyDescent="0.35">
      <c r="A171" s="78"/>
      <c r="B171" s="79"/>
      <c r="C171" s="79"/>
      <c r="D171" s="79"/>
      <c r="E171" s="79"/>
      <c r="F171" s="79"/>
      <c r="G171" s="79"/>
      <c r="H171" s="79"/>
      <c r="I171" s="79"/>
      <c r="J171" s="79"/>
      <c r="K171" s="69"/>
    </row>
    <row r="172" spans="1:14" x14ac:dyDescent="0.35">
      <c r="A172" s="156" t="s">
        <v>298</v>
      </c>
      <c r="B172" s="79"/>
      <c r="C172" s="79"/>
      <c r="D172" s="79"/>
      <c r="E172" s="79"/>
      <c r="F172" s="79"/>
      <c r="G172" s="79"/>
      <c r="H172" s="79"/>
      <c r="I172" s="79"/>
      <c r="J172" s="79"/>
      <c r="K172" s="69"/>
    </row>
    <row r="173" spans="1:14" x14ac:dyDescent="0.35">
      <c r="A173" s="156"/>
      <c r="B173" s="79"/>
      <c r="C173" s="79"/>
      <c r="D173" s="79"/>
      <c r="E173" s="79"/>
      <c r="F173" s="79"/>
      <c r="G173" s="79"/>
      <c r="H173" s="79"/>
      <c r="I173" s="79"/>
      <c r="J173" s="79"/>
      <c r="K173" s="69"/>
    </row>
    <row r="174" spans="1:14" x14ac:dyDescent="0.35">
      <c r="A174" s="156" t="s">
        <v>300</v>
      </c>
      <c r="B174" s="79"/>
      <c r="C174" s="79"/>
      <c r="D174" s="79"/>
      <c r="E174" s="79"/>
      <c r="F174" s="79"/>
      <c r="G174" s="79"/>
      <c r="H174" s="79"/>
      <c r="I174" s="79"/>
      <c r="J174" s="79"/>
      <c r="K174" s="69"/>
    </row>
    <row r="175" spans="1:14" x14ac:dyDescent="0.35">
      <c r="A175" s="157" t="s">
        <v>289</v>
      </c>
      <c r="B175" s="79"/>
      <c r="C175" s="158"/>
      <c r="D175" s="79"/>
      <c r="E175" s="79"/>
      <c r="F175" s="79"/>
      <c r="G175" s="79"/>
      <c r="H175" s="79"/>
      <c r="I175" s="79"/>
      <c r="J175" s="79"/>
      <c r="K175" s="69"/>
    </row>
    <row r="176" spans="1:14" x14ac:dyDescent="0.35">
      <c r="A176" s="78"/>
      <c r="B176" s="79"/>
      <c r="C176" s="159" t="s">
        <v>299</v>
      </c>
      <c r="D176" s="160">
        <v>0.15</v>
      </c>
      <c r="E176" s="79"/>
      <c r="F176" s="79"/>
      <c r="G176" s="79"/>
      <c r="H176" s="79"/>
      <c r="I176" s="79"/>
      <c r="J176" s="79"/>
      <c r="K176" s="69"/>
    </row>
    <row r="177" spans="1:12" x14ac:dyDescent="0.35">
      <c r="A177" s="78"/>
      <c r="B177" s="79"/>
      <c r="C177" s="161" t="s">
        <v>290</v>
      </c>
      <c r="D177" s="160">
        <v>0.34</v>
      </c>
      <c r="E177" s="79"/>
      <c r="F177" s="79"/>
      <c r="G177" s="79"/>
      <c r="H177" s="79"/>
      <c r="I177" s="79"/>
      <c r="J177" s="79"/>
      <c r="K177" s="69"/>
    </row>
    <row r="178" spans="1:12" x14ac:dyDescent="0.35">
      <c r="A178" s="78"/>
      <c r="B178" s="79"/>
      <c r="C178" s="161" t="s">
        <v>291</v>
      </c>
      <c r="D178" s="79"/>
      <c r="E178" s="79"/>
      <c r="F178" s="79"/>
      <c r="G178" s="79"/>
      <c r="H178" s="79"/>
      <c r="I178" s="79"/>
      <c r="J178" s="79"/>
      <c r="K178" s="69"/>
    </row>
    <row r="179" spans="1:12" x14ac:dyDescent="0.35">
      <c r="A179" s="78"/>
      <c r="B179" s="79"/>
      <c r="C179" s="161" t="s">
        <v>292</v>
      </c>
      <c r="D179" s="79"/>
      <c r="E179" s="79"/>
      <c r="F179" s="79"/>
      <c r="G179" s="79"/>
      <c r="H179" s="79"/>
      <c r="I179" s="79"/>
      <c r="J179" s="79"/>
      <c r="K179" s="69"/>
    </row>
    <row r="180" spans="1:12" x14ac:dyDescent="0.35">
      <c r="A180" s="78"/>
      <c r="B180" s="79"/>
      <c r="C180" s="79"/>
      <c r="D180" s="79"/>
      <c r="E180" s="79"/>
      <c r="F180" s="79"/>
      <c r="G180" s="79"/>
      <c r="H180" s="79"/>
      <c r="I180" s="79"/>
      <c r="J180" s="79"/>
      <c r="K180" s="69"/>
    </row>
    <row r="181" spans="1:12" x14ac:dyDescent="0.35">
      <c r="A181" s="162" t="s">
        <v>297</v>
      </c>
      <c r="B181" s="79"/>
      <c r="C181" s="79"/>
      <c r="D181" s="79"/>
      <c r="E181" s="79"/>
      <c r="F181" s="79"/>
      <c r="G181" s="79"/>
      <c r="H181" s="79"/>
      <c r="I181" s="79"/>
      <c r="J181" s="79"/>
      <c r="K181" s="69"/>
    </row>
    <row r="182" spans="1:12" x14ac:dyDescent="0.35">
      <c r="A182" s="78"/>
      <c r="B182" s="79"/>
      <c r="C182" s="161" t="s">
        <v>293</v>
      </c>
      <c r="D182" s="79"/>
      <c r="E182" s="79"/>
      <c r="F182" s="79"/>
      <c r="G182" s="79"/>
      <c r="H182" s="79"/>
      <c r="I182" s="79"/>
      <c r="J182" s="79"/>
      <c r="K182" s="69"/>
    </row>
    <row r="183" spans="1:12" x14ac:dyDescent="0.35">
      <c r="A183" s="78"/>
      <c r="B183" s="163"/>
      <c r="C183" s="159" t="s">
        <v>340</v>
      </c>
      <c r="D183" s="160">
        <v>0.7</v>
      </c>
      <c r="E183" s="79"/>
      <c r="F183" s="79"/>
      <c r="G183" s="79"/>
      <c r="H183" s="79"/>
      <c r="I183" s="79"/>
      <c r="J183" s="79"/>
      <c r="K183" s="69"/>
    </row>
    <row r="184" spans="1:12" x14ac:dyDescent="0.35">
      <c r="A184" s="78"/>
      <c r="B184" s="79"/>
      <c r="C184" s="161" t="s">
        <v>294</v>
      </c>
      <c r="D184" s="79"/>
      <c r="E184" s="79"/>
      <c r="F184" s="79"/>
      <c r="G184" s="79"/>
      <c r="H184" s="79"/>
      <c r="I184" s="79"/>
      <c r="J184" s="79"/>
      <c r="K184" s="69"/>
    </row>
    <row r="185" spans="1:12" x14ac:dyDescent="0.35">
      <c r="A185" s="78"/>
      <c r="B185" s="79"/>
      <c r="C185" s="161" t="s">
        <v>295</v>
      </c>
      <c r="D185" s="79"/>
      <c r="E185" s="79"/>
      <c r="F185" s="79"/>
      <c r="G185" s="79"/>
      <c r="H185" s="79"/>
      <c r="I185" s="79"/>
      <c r="J185" s="79"/>
      <c r="K185" s="69"/>
    </row>
    <row r="186" spans="1:12" x14ac:dyDescent="0.35">
      <c r="A186" s="78"/>
      <c r="B186" s="79"/>
      <c r="C186" s="79"/>
      <c r="D186" s="79"/>
      <c r="E186" s="79"/>
      <c r="F186" s="79"/>
      <c r="G186" s="79"/>
      <c r="H186" s="79"/>
      <c r="I186" s="79"/>
      <c r="J186" s="79"/>
      <c r="K186" s="69"/>
    </row>
    <row r="187" spans="1:12" x14ac:dyDescent="0.35">
      <c r="A187" s="157" t="s">
        <v>296</v>
      </c>
      <c r="B187" s="79"/>
      <c r="C187" s="79"/>
      <c r="D187" s="79"/>
      <c r="E187" s="79"/>
      <c r="F187" s="79"/>
      <c r="G187" s="79"/>
      <c r="H187" s="79"/>
      <c r="I187" s="79"/>
      <c r="J187" s="79"/>
      <c r="K187" s="69"/>
    </row>
    <row r="188" spans="1:12" ht="24" thickBot="1" x14ac:dyDescent="0.4">
      <c r="A188" s="78"/>
      <c r="B188" s="79"/>
      <c r="C188" s="79"/>
      <c r="D188" s="79"/>
      <c r="E188" s="79"/>
      <c r="F188" s="79"/>
      <c r="G188" s="79"/>
      <c r="H188" s="79"/>
      <c r="I188" s="79"/>
      <c r="J188" s="79"/>
      <c r="K188" s="69"/>
    </row>
    <row r="189" spans="1:12" x14ac:dyDescent="0.35">
      <c r="A189" s="78"/>
      <c r="B189" s="164"/>
      <c r="C189" s="165" t="s">
        <v>246</v>
      </c>
      <c r="D189" s="166"/>
      <c r="E189" s="167"/>
      <c r="F189" s="167"/>
      <c r="G189" s="168"/>
      <c r="H189" s="79"/>
      <c r="I189" s="79"/>
      <c r="J189" s="79"/>
      <c r="K189" s="69"/>
    </row>
    <row r="190" spans="1:12" x14ac:dyDescent="0.35">
      <c r="A190" s="78"/>
      <c r="B190" s="169"/>
      <c r="C190" s="170"/>
      <c r="D190" s="170" t="s">
        <v>256</v>
      </c>
      <c r="E190" s="171"/>
      <c r="F190" s="171"/>
      <c r="G190" s="172"/>
      <c r="H190" s="79"/>
      <c r="I190" s="79"/>
      <c r="J190" s="79"/>
      <c r="K190" s="69"/>
    </row>
    <row r="191" spans="1:12" x14ac:dyDescent="0.35">
      <c r="A191" s="78"/>
      <c r="B191" s="169"/>
      <c r="C191" s="170" t="s">
        <v>247</v>
      </c>
      <c r="D191" s="170" t="s">
        <v>257</v>
      </c>
      <c r="E191" s="171"/>
      <c r="F191" s="171"/>
      <c r="G191" s="172"/>
      <c r="H191" s="79"/>
      <c r="I191" s="79"/>
      <c r="J191" s="79"/>
      <c r="K191" s="69"/>
    </row>
    <row r="192" spans="1:12" x14ac:dyDescent="0.35">
      <c r="A192" s="78"/>
      <c r="B192" s="173" t="s">
        <v>12</v>
      </c>
      <c r="C192" s="174">
        <v>350</v>
      </c>
      <c r="D192" s="30">
        <f>C192*0.15+C192</f>
        <v>402.5</v>
      </c>
      <c r="E192" s="171"/>
      <c r="F192" s="171"/>
      <c r="G192" s="172"/>
      <c r="H192" s="79"/>
      <c r="I192" s="79"/>
      <c r="J192" s="79"/>
      <c r="K192" s="69"/>
      <c r="L192" s="10">
        <f>IF(D192=402.5,0.25,0)</f>
        <v>0.25</v>
      </c>
    </row>
    <row r="193" spans="1:13" x14ac:dyDescent="0.35">
      <c r="A193" s="78"/>
      <c r="B193" s="173" t="s">
        <v>13</v>
      </c>
      <c r="C193" s="174">
        <v>200</v>
      </c>
      <c r="D193" s="30">
        <f>C193*0.15+C193</f>
        <v>230</v>
      </c>
      <c r="E193" s="171"/>
      <c r="F193" s="171"/>
      <c r="G193" s="172"/>
      <c r="H193" s="79"/>
      <c r="I193" s="79"/>
      <c r="J193" s="79"/>
      <c r="K193" s="69"/>
      <c r="L193" s="10">
        <f>IF(D193=230,0.25,0)</f>
        <v>0.25</v>
      </c>
    </row>
    <row r="194" spans="1:13" ht="24" thickBot="1" x14ac:dyDescent="0.4">
      <c r="A194" s="78"/>
      <c r="B194" s="173" t="s">
        <v>249</v>
      </c>
      <c r="C194" s="175">
        <f>C192-C193</f>
        <v>150</v>
      </c>
      <c r="D194" s="30">
        <f>D192-D193</f>
        <v>172.5</v>
      </c>
      <c r="E194" s="171"/>
      <c r="F194" s="171"/>
      <c r="G194" s="172"/>
      <c r="H194" s="79"/>
      <c r="I194" s="79"/>
      <c r="J194" s="79"/>
      <c r="K194" s="69"/>
      <c r="L194" s="10">
        <f>IF(D194=172.5, 0.25,0)</f>
        <v>0.25</v>
      </c>
    </row>
    <row r="195" spans="1:13" x14ac:dyDescent="0.35">
      <c r="A195" s="78"/>
      <c r="B195" s="173" t="s">
        <v>250</v>
      </c>
      <c r="C195" s="278">
        <f>C194*D177</f>
        <v>51.000000000000007</v>
      </c>
      <c r="D195" s="30">
        <f>D194*0.34</f>
        <v>58.650000000000006</v>
      </c>
      <c r="E195" s="171"/>
      <c r="F195" s="171"/>
      <c r="G195" s="172"/>
      <c r="H195" s="79"/>
      <c r="I195" s="79"/>
      <c r="J195" s="79"/>
      <c r="K195" s="69"/>
      <c r="L195" s="10">
        <f>IF(D195=58.65,0.25,0)</f>
        <v>0.25</v>
      </c>
    </row>
    <row r="196" spans="1:13" ht="24" thickBot="1" x14ac:dyDescent="0.4">
      <c r="A196" s="78"/>
      <c r="B196" s="173" t="s">
        <v>81</v>
      </c>
      <c r="C196" s="279">
        <f>C194-C195</f>
        <v>99</v>
      </c>
      <c r="D196" s="29">
        <f>D194-D195</f>
        <v>113.85</v>
      </c>
      <c r="E196" s="171"/>
      <c r="F196" s="171"/>
      <c r="G196" s="172"/>
      <c r="H196" s="79"/>
      <c r="I196" s="79"/>
      <c r="J196" s="79"/>
      <c r="K196" s="69"/>
      <c r="L196" s="10">
        <f>IF(D196=113.85, 0.25,0)</f>
        <v>0.25</v>
      </c>
    </row>
    <row r="197" spans="1:13" ht="24" thickTop="1" x14ac:dyDescent="0.35">
      <c r="A197" s="78"/>
      <c r="B197" s="173"/>
      <c r="C197" s="174"/>
      <c r="D197" s="174"/>
      <c r="E197" s="171"/>
      <c r="F197" s="171"/>
      <c r="G197" s="172"/>
      <c r="H197" s="79"/>
      <c r="I197" s="79"/>
      <c r="J197" s="79"/>
      <c r="K197" s="69"/>
      <c r="L197" s="10"/>
    </row>
    <row r="198" spans="1:13" x14ac:dyDescent="0.35">
      <c r="A198" s="78"/>
      <c r="B198" s="176" t="s">
        <v>18</v>
      </c>
      <c r="C198" s="266">
        <v>39.6</v>
      </c>
      <c r="D198" s="30">
        <f>C198</f>
        <v>39.6</v>
      </c>
      <c r="E198" s="171"/>
      <c r="F198" s="171"/>
      <c r="G198" s="172"/>
      <c r="H198" s="79"/>
      <c r="I198" s="79"/>
      <c r="J198" s="79"/>
      <c r="K198" s="69"/>
      <c r="L198" s="10">
        <f>IF(C199=59.4,0.25,0)</f>
        <v>0.25</v>
      </c>
    </row>
    <row r="199" spans="1:13" x14ac:dyDescent="0.35">
      <c r="A199" s="78"/>
      <c r="B199" s="176" t="s">
        <v>70</v>
      </c>
      <c r="C199" s="30">
        <f>C196-C198</f>
        <v>59.4</v>
      </c>
      <c r="D199" s="30">
        <f>D196-D198</f>
        <v>74.25</v>
      </c>
      <c r="E199" s="171"/>
      <c r="F199" s="171"/>
      <c r="G199" s="172"/>
      <c r="H199" s="79"/>
      <c r="I199" s="79"/>
      <c r="J199" s="79"/>
      <c r="K199" s="69"/>
      <c r="L199" s="10">
        <f>IF(D198=45.54, 0.25,0)</f>
        <v>0</v>
      </c>
    </row>
    <row r="200" spans="1:13" x14ac:dyDescent="0.35">
      <c r="A200" s="78"/>
      <c r="B200" s="173"/>
      <c r="C200" s="177"/>
      <c r="D200" s="178"/>
      <c r="E200" s="171"/>
      <c r="F200" s="171"/>
      <c r="G200" s="172"/>
      <c r="H200" s="79"/>
      <c r="I200" s="79"/>
      <c r="J200" s="79"/>
      <c r="K200" s="69"/>
      <c r="L200" s="10">
        <f>IF(D199=68.31, 0.25,0)</f>
        <v>0</v>
      </c>
    </row>
    <row r="201" spans="1:13" x14ac:dyDescent="0.35">
      <c r="A201" s="78"/>
      <c r="B201" s="179"/>
      <c r="C201" s="171"/>
      <c r="D201" s="171"/>
      <c r="E201" s="171"/>
      <c r="F201" s="171"/>
      <c r="G201" s="172"/>
      <c r="H201" s="79"/>
      <c r="I201" s="79"/>
      <c r="J201" s="79"/>
      <c r="K201" s="69"/>
      <c r="L201" s="10"/>
      <c r="M201" s="271">
        <f>SUM(L192:L201)</f>
        <v>1.5</v>
      </c>
    </row>
    <row r="202" spans="1:13" x14ac:dyDescent="0.35">
      <c r="A202" s="78"/>
      <c r="B202" s="179"/>
      <c r="C202" s="171"/>
      <c r="D202" s="171"/>
      <c r="E202" s="171"/>
      <c r="F202" s="171"/>
      <c r="G202" s="172"/>
      <c r="H202" s="79"/>
      <c r="I202" s="79"/>
      <c r="J202" s="79"/>
      <c r="K202" s="69"/>
    </row>
    <row r="203" spans="1:13" x14ac:dyDescent="0.35">
      <c r="A203" s="78"/>
      <c r="B203" s="180"/>
      <c r="C203" s="181" t="s">
        <v>251</v>
      </c>
      <c r="D203" s="177"/>
      <c r="E203" s="177"/>
      <c r="F203" s="177"/>
      <c r="G203" s="182"/>
      <c r="H203" s="79"/>
      <c r="I203" s="79"/>
      <c r="J203" s="79"/>
      <c r="K203" s="69"/>
    </row>
    <row r="204" spans="1:13" x14ac:dyDescent="0.35">
      <c r="A204" s="78"/>
      <c r="B204" s="173" t="s">
        <v>252</v>
      </c>
      <c r="C204" s="177"/>
      <c r="D204" s="177" t="s">
        <v>248</v>
      </c>
      <c r="E204" s="177" t="s">
        <v>253</v>
      </c>
      <c r="F204" s="177"/>
      <c r="G204" s="182"/>
      <c r="H204" s="79"/>
      <c r="I204" s="79"/>
      <c r="J204" s="79"/>
      <c r="K204" s="69"/>
    </row>
    <row r="205" spans="1:13" x14ac:dyDescent="0.35">
      <c r="A205" s="78"/>
      <c r="B205" s="173"/>
      <c r="C205" s="177" t="s">
        <v>247</v>
      </c>
      <c r="D205" s="88" t="s">
        <v>256</v>
      </c>
      <c r="E205" s="177"/>
      <c r="F205" s="170" t="s">
        <v>247</v>
      </c>
      <c r="G205" s="183" t="s">
        <v>256</v>
      </c>
      <c r="H205" s="79"/>
      <c r="I205" s="79"/>
      <c r="J205" s="79"/>
      <c r="K205" s="69"/>
    </row>
    <row r="206" spans="1:13" x14ac:dyDescent="0.35">
      <c r="A206" s="78"/>
      <c r="B206" s="173" t="s">
        <v>49</v>
      </c>
      <c r="C206" s="184"/>
      <c r="D206" s="174" t="s">
        <v>257</v>
      </c>
      <c r="E206" s="185" t="s">
        <v>51</v>
      </c>
      <c r="F206" s="174"/>
      <c r="G206" s="186" t="s">
        <v>257</v>
      </c>
      <c r="H206" s="79"/>
      <c r="I206" s="79"/>
      <c r="J206" s="79"/>
      <c r="K206" s="69"/>
    </row>
    <row r="207" spans="1:13" x14ac:dyDescent="0.35">
      <c r="A207" s="78"/>
      <c r="B207" s="173" t="s">
        <v>52</v>
      </c>
      <c r="C207" s="184">
        <v>25</v>
      </c>
      <c r="D207" s="31">
        <f>C207*0.15+C207</f>
        <v>28.75</v>
      </c>
      <c r="E207" s="185" t="s">
        <v>281</v>
      </c>
      <c r="F207" s="174">
        <v>125</v>
      </c>
      <c r="G207" s="35">
        <f>F207*0.15+F207</f>
        <v>143.75</v>
      </c>
      <c r="H207" s="79"/>
      <c r="I207" s="79"/>
      <c r="J207" s="79"/>
      <c r="K207" s="69"/>
      <c r="L207" s="273">
        <f>IF(G207=143.75,0.25,0)</f>
        <v>0.25</v>
      </c>
    </row>
    <row r="208" spans="1:13" x14ac:dyDescent="0.35">
      <c r="A208" s="78"/>
      <c r="B208" s="173" t="s">
        <v>277</v>
      </c>
      <c r="C208" s="184">
        <v>100</v>
      </c>
      <c r="D208" s="31">
        <f t="shared" ref="D208:D209" si="1">C208*0.15+C208</f>
        <v>115</v>
      </c>
      <c r="E208" s="187" t="s">
        <v>278</v>
      </c>
      <c r="F208" s="188">
        <v>75</v>
      </c>
      <c r="G208" s="36">
        <v>75</v>
      </c>
      <c r="H208" s="79"/>
      <c r="I208" s="79"/>
      <c r="J208" s="79"/>
      <c r="K208" s="69"/>
      <c r="L208" s="273"/>
    </row>
    <row r="209" spans="1:13" x14ac:dyDescent="0.35">
      <c r="A209" s="78"/>
      <c r="B209" s="189" t="s">
        <v>10</v>
      </c>
      <c r="C209" s="190">
        <v>200</v>
      </c>
      <c r="D209" s="31">
        <f t="shared" si="1"/>
        <v>230</v>
      </c>
      <c r="E209" s="185" t="s">
        <v>9</v>
      </c>
      <c r="F209" s="191">
        <f>F207+F208</f>
        <v>200</v>
      </c>
      <c r="G209" s="36">
        <f>G207+G208</f>
        <v>218.75</v>
      </c>
      <c r="H209" s="79"/>
      <c r="I209" s="79"/>
      <c r="J209" s="79"/>
      <c r="K209" s="69"/>
      <c r="L209" s="273">
        <f>IF(G209=218.75,0.25,0)</f>
        <v>0.25</v>
      </c>
    </row>
    <row r="210" spans="1:13" x14ac:dyDescent="0.35">
      <c r="A210" s="78"/>
      <c r="B210" s="173" t="s">
        <v>9</v>
      </c>
      <c r="C210" s="192">
        <f>C207+C208+C209</f>
        <v>325</v>
      </c>
      <c r="D210" s="32">
        <f>D207+D208+D209</f>
        <v>373.75</v>
      </c>
      <c r="E210" s="193"/>
      <c r="F210" s="194"/>
      <c r="G210" s="195"/>
      <c r="H210" s="79"/>
      <c r="I210" s="79"/>
      <c r="J210" s="79"/>
      <c r="K210" s="69"/>
      <c r="L210" s="8">
        <f>IF(D210=373.75,0.5,0)</f>
        <v>0.5</v>
      </c>
      <c r="M210" s="269"/>
    </row>
    <row r="211" spans="1:13" x14ac:dyDescent="0.35">
      <c r="A211" s="78"/>
      <c r="B211" s="196"/>
      <c r="C211" s="125"/>
      <c r="D211" s="197"/>
      <c r="E211" s="185" t="s">
        <v>280</v>
      </c>
      <c r="F211" s="191">
        <v>375</v>
      </c>
      <c r="G211" s="36">
        <v>375</v>
      </c>
      <c r="H211" s="79"/>
      <c r="I211" s="79"/>
      <c r="J211" s="79"/>
      <c r="K211" s="69"/>
      <c r="M211" s="269"/>
    </row>
    <row r="212" spans="1:13" x14ac:dyDescent="0.35">
      <c r="A212" s="78"/>
      <c r="B212" s="180"/>
      <c r="C212" s="125"/>
      <c r="D212" s="125"/>
      <c r="E212" s="125"/>
      <c r="F212" s="125"/>
      <c r="G212" s="198"/>
      <c r="H212" s="79"/>
      <c r="I212" s="79"/>
      <c r="J212" s="79"/>
      <c r="K212" s="69"/>
      <c r="M212" s="269"/>
    </row>
    <row r="213" spans="1:13" x14ac:dyDescent="0.35">
      <c r="A213" s="78"/>
      <c r="B213" s="180"/>
      <c r="C213" s="125"/>
      <c r="D213" s="125"/>
      <c r="E213" s="125"/>
      <c r="F213" s="125"/>
      <c r="G213" s="198"/>
      <c r="H213" s="79"/>
      <c r="I213" s="79"/>
      <c r="J213" s="79"/>
      <c r="K213" s="69"/>
      <c r="M213" s="269"/>
    </row>
    <row r="214" spans="1:13" x14ac:dyDescent="0.35">
      <c r="A214" s="78"/>
      <c r="B214" s="180"/>
      <c r="C214" s="125"/>
      <c r="D214" s="125"/>
      <c r="E214" s="185" t="s">
        <v>254</v>
      </c>
      <c r="F214" s="174"/>
      <c r="G214" s="199"/>
      <c r="H214" s="79"/>
      <c r="I214" s="79"/>
      <c r="J214" s="79"/>
      <c r="K214" s="69"/>
      <c r="M214" s="269"/>
    </row>
    <row r="215" spans="1:13" x14ac:dyDescent="0.35">
      <c r="A215" s="78"/>
      <c r="B215" s="180"/>
      <c r="C215" s="125"/>
      <c r="D215" s="125"/>
      <c r="E215" s="185" t="s">
        <v>279</v>
      </c>
      <c r="F215" s="174">
        <v>150</v>
      </c>
      <c r="G215" s="35">
        <v>150</v>
      </c>
      <c r="H215" s="79"/>
      <c r="I215" s="79"/>
      <c r="J215" s="79"/>
      <c r="K215" s="69"/>
      <c r="M215" s="269"/>
    </row>
    <row r="216" spans="1:13" x14ac:dyDescent="0.35">
      <c r="A216" s="78"/>
      <c r="B216" s="180"/>
      <c r="C216" s="125"/>
      <c r="D216" s="125"/>
      <c r="E216" s="200" t="s">
        <v>70</v>
      </c>
      <c r="F216" s="201">
        <v>100</v>
      </c>
      <c r="G216" s="35">
        <v>100</v>
      </c>
      <c r="H216" s="79"/>
      <c r="I216" s="79"/>
      <c r="J216" s="79"/>
      <c r="K216" s="69"/>
      <c r="L216" s="273">
        <f>IF(G216=168.31,0.5,0)</f>
        <v>0</v>
      </c>
    </row>
    <row r="217" spans="1:13" x14ac:dyDescent="0.35">
      <c r="A217" s="78"/>
      <c r="B217" s="196"/>
      <c r="C217" s="125"/>
      <c r="D217" s="197"/>
      <c r="E217" s="185" t="s">
        <v>282</v>
      </c>
      <c r="F217" s="191">
        <f>F215+F216</f>
        <v>250</v>
      </c>
      <c r="G217" s="36">
        <f>G215+G216</f>
        <v>250</v>
      </c>
      <c r="H217" s="79"/>
      <c r="I217" s="79"/>
      <c r="J217" s="79"/>
      <c r="K217" s="69"/>
      <c r="M217" s="269"/>
    </row>
    <row r="218" spans="1:13" x14ac:dyDescent="0.35">
      <c r="A218" s="78"/>
      <c r="B218" s="173" t="s">
        <v>85</v>
      </c>
      <c r="C218" s="184"/>
      <c r="D218" s="202"/>
      <c r="E218" s="193"/>
      <c r="F218" s="194"/>
      <c r="G218" s="203"/>
      <c r="H218" s="79"/>
      <c r="I218" s="79"/>
      <c r="J218" s="79"/>
      <c r="K218" s="69"/>
      <c r="M218" s="269"/>
    </row>
    <row r="219" spans="1:13" x14ac:dyDescent="0.35">
      <c r="A219" s="78"/>
      <c r="B219" s="204" t="s">
        <v>283</v>
      </c>
      <c r="C219" s="205">
        <v>500</v>
      </c>
      <c r="D219" s="33">
        <v>500</v>
      </c>
      <c r="E219" s="193"/>
      <c r="F219" s="194"/>
      <c r="G219" s="203"/>
      <c r="H219" s="79"/>
      <c r="I219" s="79"/>
      <c r="J219" s="79"/>
      <c r="K219" s="69"/>
      <c r="L219" s="8">
        <f>IF(D219=500,0.5,0)</f>
        <v>0.5</v>
      </c>
      <c r="M219" s="269"/>
    </row>
    <row r="220" spans="1:13" ht="24" thickBot="1" x14ac:dyDescent="0.4">
      <c r="A220" s="78"/>
      <c r="B220" s="206" t="s">
        <v>72</v>
      </c>
      <c r="C220" s="207">
        <f>C210+C219</f>
        <v>825</v>
      </c>
      <c r="D220" s="34">
        <f>D210+D219</f>
        <v>873.75</v>
      </c>
      <c r="E220" s="208" t="s">
        <v>255</v>
      </c>
      <c r="F220" s="209">
        <f>F209+F211+F217</f>
        <v>825</v>
      </c>
      <c r="G220" s="37">
        <f>G209+G211+G217</f>
        <v>843.75</v>
      </c>
      <c r="H220" s="79"/>
      <c r="I220" s="79"/>
      <c r="J220" s="79"/>
      <c r="K220" s="69"/>
      <c r="L220" s="8">
        <f>IF(D220=873.75,0.25,0)</f>
        <v>0.25</v>
      </c>
    </row>
    <row r="221" spans="1:13" ht="24" thickTop="1" x14ac:dyDescent="0.35">
      <c r="A221" s="78"/>
      <c r="B221" s="196"/>
      <c r="C221" s="125"/>
      <c r="D221" s="125"/>
      <c r="E221" s="125"/>
      <c r="F221" s="159" t="s">
        <v>284</v>
      </c>
      <c r="G221" s="267">
        <f>D220-G220</f>
        <v>30</v>
      </c>
      <c r="H221" s="79"/>
      <c r="I221" s="79"/>
      <c r="J221" s="79"/>
      <c r="K221" s="69"/>
      <c r="L221" s="273">
        <f>IF(G220=912.06,0.25,0)</f>
        <v>0</v>
      </c>
    </row>
    <row r="222" spans="1:13" ht="24" thickBot="1" x14ac:dyDescent="0.4">
      <c r="A222" s="78"/>
      <c r="B222" s="180"/>
      <c r="C222" s="125"/>
      <c r="D222" s="125"/>
      <c r="E222" s="125"/>
      <c r="F222" s="159" t="s">
        <v>285</v>
      </c>
      <c r="G222" s="268">
        <f>G220+G221</f>
        <v>873.75</v>
      </c>
      <c r="H222" s="79"/>
      <c r="I222" s="79"/>
      <c r="J222" s="79"/>
      <c r="K222" s="69"/>
      <c r="L222" s="273">
        <f>IF(G221&lt;&gt;-38.31,0.5,0)</f>
        <v>0.5</v>
      </c>
    </row>
    <row r="223" spans="1:13" ht="24" thickTop="1" x14ac:dyDescent="0.35">
      <c r="A223" s="78"/>
      <c r="B223" s="180"/>
      <c r="C223" s="125"/>
      <c r="D223" s="125"/>
      <c r="E223" s="125"/>
      <c r="F223" s="210"/>
      <c r="G223" s="203"/>
      <c r="H223" s="79"/>
      <c r="I223" s="79"/>
      <c r="J223" s="79"/>
      <c r="K223" s="69"/>
      <c r="L223" s="274"/>
      <c r="M223" s="271">
        <f>SUM(L207:L222)</f>
        <v>2.25</v>
      </c>
    </row>
    <row r="224" spans="1:13" x14ac:dyDescent="0.35">
      <c r="A224" s="78"/>
      <c r="B224" s="180"/>
      <c r="C224" s="125"/>
      <c r="D224" s="125"/>
      <c r="E224" s="211"/>
      <c r="F224" s="194"/>
      <c r="G224" s="203"/>
      <c r="H224" s="79"/>
      <c r="I224" s="79"/>
      <c r="J224" s="79"/>
      <c r="K224" s="69"/>
    </row>
    <row r="225" spans="1:14" ht="24" thickBot="1" x14ac:dyDescent="0.4">
      <c r="A225" s="78"/>
      <c r="B225" s="212"/>
      <c r="C225" s="213"/>
      <c r="D225" s="213"/>
      <c r="E225" s="213"/>
      <c r="F225" s="214"/>
      <c r="G225" s="215"/>
      <c r="H225" s="79"/>
      <c r="I225" s="79"/>
      <c r="J225" s="79"/>
      <c r="K225" s="69"/>
    </row>
    <row r="226" spans="1:14" x14ac:dyDescent="0.35">
      <c r="A226" s="78"/>
      <c r="B226" s="125"/>
      <c r="C226" s="125"/>
      <c r="D226" s="125"/>
      <c r="E226" s="125"/>
      <c r="F226" s="125"/>
      <c r="G226" s="125"/>
      <c r="H226" s="79"/>
      <c r="I226" s="79"/>
      <c r="J226" s="79"/>
      <c r="K226" s="69"/>
    </row>
    <row r="227" spans="1:14" x14ac:dyDescent="0.35">
      <c r="A227" s="157" t="s">
        <v>323</v>
      </c>
      <c r="B227" s="125"/>
      <c r="C227" s="125"/>
      <c r="D227" s="125"/>
      <c r="E227" s="125"/>
      <c r="F227" s="125"/>
      <c r="G227" s="125"/>
      <c r="H227" s="79"/>
      <c r="I227" s="79"/>
      <c r="J227" s="79"/>
      <c r="K227" s="69"/>
    </row>
    <row r="228" spans="1:14" x14ac:dyDescent="0.35">
      <c r="A228" s="157"/>
      <c r="B228" s="125"/>
      <c r="C228" s="216" t="s">
        <v>305</v>
      </c>
      <c r="D228" s="137"/>
      <c r="E228" s="137"/>
      <c r="F228" s="137"/>
      <c r="G228" s="125"/>
      <c r="H228" s="79"/>
      <c r="I228" s="79"/>
      <c r="J228" s="79"/>
      <c r="K228" s="69"/>
    </row>
    <row r="229" spans="1:14" x14ac:dyDescent="0.35">
      <c r="A229" s="78"/>
      <c r="B229" s="159" t="s">
        <v>307</v>
      </c>
      <c r="C229" s="88" t="s">
        <v>302</v>
      </c>
      <c r="D229" s="88" t="s">
        <v>303</v>
      </c>
      <c r="E229" s="88" t="s">
        <v>301</v>
      </c>
      <c r="F229" s="125"/>
      <c r="G229" s="125"/>
      <c r="H229" s="79"/>
      <c r="I229" s="79"/>
      <c r="J229" s="79"/>
      <c r="K229" s="69"/>
    </row>
    <row r="230" spans="1:14" x14ac:dyDescent="0.35">
      <c r="A230" s="78"/>
      <c r="B230" s="125"/>
      <c r="C230" s="125"/>
      <c r="D230" s="125"/>
      <c r="E230" s="125"/>
      <c r="F230" s="125"/>
      <c r="G230" s="125"/>
      <c r="H230" s="79"/>
      <c r="I230" s="79"/>
      <c r="J230" s="79"/>
      <c r="K230" s="69"/>
    </row>
    <row r="231" spans="1:14" ht="24" thickBot="1" x14ac:dyDescent="0.4">
      <c r="A231" s="78"/>
      <c r="B231" s="125"/>
      <c r="C231" s="88" t="s">
        <v>308</v>
      </c>
      <c r="D231" s="88" t="s">
        <v>309</v>
      </c>
      <c r="E231" s="88" t="s">
        <v>310</v>
      </c>
      <c r="F231" s="125"/>
      <c r="G231" s="125"/>
      <c r="H231" s="79"/>
      <c r="I231" s="79"/>
      <c r="J231" s="79"/>
      <c r="K231" s="69"/>
    </row>
    <row r="232" spans="1:14" ht="24" thickBot="1" x14ac:dyDescent="0.4">
      <c r="A232" s="78"/>
      <c r="B232" s="159" t="s">
        <v>304</v>
      </c>
      <c r="C232" s="284"/>
      <c r="D232" s="284"/>
      <c r="E232" s="284"/>
      <c r="F232" s="125"/>
      <c r="G232" s="125"/>
      <c r="H232" s="79"/>
      <c r="I232" s="79"/>
      <c r="J232" s="79"/>
      <c r="K232" s="69"/>
      <c r="L232" s="10">
        <f>IF(C232=123.75,0.25,0)</f>
        <v>0</v>
      </c>
    </row>
    <row r="233" spans="1:14" x14ac:dyDescent="0.35">
      <c r="A233" s="78"/>
      <c r="B233" s="125"/>
      <c r="C233" s="125"/>
      <c r="D233" s="125"/>
      <c r="E233" s="125"/>
      <c r="F233" s="125"/>
      <c r="G233" s="125"/>
      <c r="H233" s="79"/>
      <c r="I233" s="79"/>
      <c r="J233" s="79"/>
      <c r="K233" s="69"/>
      <c r="L233" s="10">
        <f>IF(D232=68.31,0.25,0)</f>
        <v>0</v>
      </c>
    </row>
    <row r="234" spans="1:14" ht="24" thickBot="1" x14ac:dyDescent="0.4">
      <c r="A234" s="78"/>
      <c r="B234" s="125"/>
      <c r="C234" s="88" t="s">
        <v>311</v>
      </c>
      <c r="D234" s="193"/>
      <c r="E234" s="125"/>
      <c r="F234" s="125"/>
      <c r="G234" s="125"/>
      <c r="H234" s="79"/>
      <c r="I234" s="79"/>
      <c r="J234" s="79"/>
      <c r="K234" s="69"/>
      <c r="L234" s="10"/>
    </row>
    <row r="235" spans="1:14" ht="24" thickBot="1" x14ac:dyDescent="0.4">
      <c r="A235" s="78"/>
      <c r="B235" s="159" t="s">
        <v>306</v>
      </c>
      <c r="C235" s="284"/>
      <c r="D235" s="79"/>
      <c r="E235" s="79"/>
      <c r="F235" s="79"/>
      <c r="G235" s="79"/>
      <c r="H235" s="79"/>
      <c r="I235" s="79"/>
      <c r="J235" s="79"/>
      <c r="K235" s="69"/>
      <c r="L235" s="10">
        <f>IF(C235=55.44,0.5,0)</f>
        <v>0</v>
      </c>
      <c r="N235" s="271" t="s">
        <v>329</v>
      </c>
    </row>
    <row r="236" spans="1:14" x14ac:dyDescent="0.35">
      <c r="A236" s="78"/>
      <c r="B236" s="79"/>
      <c r="C236" s="79"/>
      <c r="D236" s="79"/>
      <c r="E236" s="79"/>
      <c r="F236" s="79"/>
      <c r="G236" s="79"/>
      <c r="H236" s="79"/>
      <c r="I236" s="79"/>
      <c r="J236" s="79"/>
      <c r="K236" s="69"/>
      <c r="M236" s="271">
        <f>SUM(L232:L235)</f>
        <v>0</v>
      </c>
      <c r="N236" s="271">
        <v>6</v>
      </c>
    </row>
    <row r="237" spans="1:14" x14ac:dyDescent="0.35">
      <c r="A237" s="78"/>
      <c r="B237" s="217" t="s">
        <v>236</v>
      </c>
      <c r="C237" s="79"/>
      <c r="D237" s="79"/>
      <c r="E237" s="79"/>
      <c r="F237" s="79"/>
      <c r="G237" s="79"/>
      <c r="H237" s="79"/>
      <c r="I237" s="79"/>
      <c r="J237" s="79"/>
      <c r="K237" s="69"/>
    </row>
    <row r="238" spans="1:14" x14ac:dyDescent="0.35">
      <c r="A238" s="78"/>
      <c r="B238" s="217" t="s">
        <v>314</v>
      </c>
      <c r="C238" s="79"/>
      <c r="D238" s="79"/>
      <c r="E238" s="79"/>
      <c r="F238" s="79"/>
      <c r="G238" s="79"/>
      <c r="H238" s="79"/>
      <c r="I238" s="79"/>
      <c r="J238" s="79"/>
      <c r="K238" s="69"/>
    </row>
    <row r="239" spans="1:14" x14ac:dyDescent="0.35">
      <c r="A239" s="78"/>
      <c r="B239" s="79"/>
      <c r="C239" s="79"/>
      <c r="D239" s="79"/>
      <c r="E239" s="79"/>
      <c r="F239" s="79"/>
      <c r="G239" s="79"/>
      <c r="H239" s="79"/>
      <c r="I239" s="79"/>
      <c r="J239" s="79"/>
      <c r="K239" s="69"/>
    </row>
    <row r="240" spans="1:14" ht="24" thickBot="1" x14ac:dyDescent="0.4">
      <c r="A240" s="218"/>
      <c r="B240" s="219"/>
      <c r="C240" s="219"/>
      <c r="D240" s="219"/>
      <c r="E240" s="219"/>
      <c r="F240" s="219"/>
      <c r="G240" s="219"/>
      <c r="H240" s="219"/>
      <c r="I240" s="219"/>
      <c r="J240" s="219"/>
      <c r="K240" s="220"/>
    </row>
    <row r="241" spans="12:13" x14ac:dyDescent="0.35">
      <c r="L241" s="8">
        <f>SUM(L1:L240)</f>
        <v>11.25</v>
      </c>
      <c r="M241" s="271">
        <f>M236+M223+M201+M167+M124+M93+M59</f>
        <v>11.25</v>
      </c>
    </row>
  </sheetData>
  <sheetProtection password="C72E" sheet="1" objects="1" scenarios="1"/>
  <mergeCells count="21">
    <mergeCell ref="C77:C78"/>
    <mergeCell ref="B79:B80"/>
    <mergeCell ref="C79:C80"/>
    <mergeCell ref="B71:B72"/>
    <mergeCell ref="C71:C72"/>
    <mergeCell ref="B73:B74"/>
    <mergeCell ref="C73:C74"/>
    <mergeCell ref="B75:B76"/>
    <mergeCell ref="C75:C76"/>
    <mergeCell ref="B65:B66"/>
    <mergeCell ref="C65:C66"/>
    <mergeCell ref="B67:B68"/>
    <mergeCell ref="C67:C68"/>
    <mergeCell ref="B69:B70"/>
    <mergeCell ref="C69:C70"/>
    <mergeCell ref="E50:E51"/>
    <mergeCell ref="B63:B64"/>
    <mergeCell ref="C63:C64"/>
    <mergeCell ref="B50:B51"/>
    <mergeCell ref="C50:C51"/>
    <mergeCell ref="D50:D51"/>
  </mergeCells>
  <conditionalFormatting sqref="E4">
    <cfRule type="cellIs" dxfId="1" priority="1" operator="greaterThan">
      <formula>0.5</formula>
    </cfRule>
    <cfRule type="cellIs" dxfId="0" priority="2" operator="lessThan">
      <formula>0.5</formula>
    </cfRule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40"/>
  <sheetViews>
    <sheetView workbookViewId="0">
      <selection activeCell="T149" sqref="T149"/>
    </sheetView>
  </sheetViews>
  <sheetFormatPr defaultRowHeight="15" x14ac:dyDescent="0.25"/>
  <cols>
    <col min="12" max="12" width="12.5703125" bestFit="1" customWidth="1"/>
    <col min="13" max="13" width="9.140625" customWidth="1"/>
    <col min="14" max="14" width="9.140625" style="2"/>
    <col min="20" max="21" width="9.140625" style="4"/>
  </cols>
  <sheetData>
    <row r="1" spans="1:21" ht="15.75" thickBot="1" x14ac:dyDescent="0.3"/>
    <row r="2" spans="1:21" ht="26.25" x14ac:dyDescent="0.4">
      <c r="A2" s="48"/>
      <c r="B2" s="49"/>
      <c r="C2" s="49"/>
      <c r="D2" s="49"/>
      <c r="E2" s="49"/>
      <c r="F2" s="49"/>
      <c r="G2" s="49"/>
      <c r="H2" s="222" t="s">
        <v>245</v>
      </c>
      <c r="I2" s="49"/>
      <c r="J2" s="49"/>
      <c r="K2" s="49"/>
      <c r="L2" s="49"/>
      <c r="M2" s="49"/>
      <c r="N2" s="223"/>
      <c r="O2" s="49"/>
      <c r="P2" s="49"/>
      <c r="Q2" s="49"/>
      <c r="R2" s="49"/>
      <c r="S2" s="224"/>
      <c r="T2" s="7" t="s">
        <v>272</v>
      </c>
      <c r="U2" s="7">
        <f>SUM(T2:T151)</f>
        <v>20</v>
      </c>
    </row>
    <row r="3" spans="1:21" ht="18.75" x14ac:dyDescent="0.3">
      <c r="A3" s="50" t="s">
        <v>312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3"/>
      <c r="O3" s="41"/>
      <c r="P3" s="41"/>
      <c r="Q3" s="41"/>
      <c r="R3" s="41"/>
      <c r="S3" s="225"/>
    </row>
    <row r="4" spans="1:21" ht="18.75" x14ac:dyDescent="0.3">
      <c r="A4" s="50" t="s">
        <v>313</v>
      </c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3"/>
      <c r="O4" s="41"/>
      <c r="P4" s="41"/>
      <c r="Q4" s="41"/>
      <c r="R4" s="41"/>
      <c r="S4" s="225"/>
    </row>
    <row r="5" spans="1:21" ht="18.75" x14ac:dyDescent="0.3">
      <c r="A5" s="226" t="s">
        <v>102</v>
      </c>
      <c r="B5" s="41"/>
      <c r="C5" s="41"/>
      <c r="D5" s="41"/>
      <c r="E5" s="41"/>
      <c r="F5" s="41"/>
      <c r="G5" s="41"/>
      <c r="H5" s="41"/>
      <c r="I5" s="41"/>
      <c r="J5" s="41"/>
      <c r="K5" s="41"/>
      <c r="L5" s="41"/>
      <c r="M5" s="41"/>
      <c r="N5" s="43"/>
      <c r="O5" s="41"/>
      <c r="P5" s="41"/>
      <c r="Q5" s="41"/>
      <c r="R5" s="41"/>
      <c r="S5" s="225"/>
    </row>
    <row r="6" spans="1:21" ht="18.75" x14ac:dyDescent="0.3">
      <c r="A6" s="226" t="s">
        <v>103</v>
      </c>
      <c r="B6" s="41"/>
      <c r="C6" s="41"/>
      <c r="D6" s="41"/>
      <c r="E6" s="41"/>
      <c r="F6" s="41"/>
      <c r="G6" s="41"/>
      <c r="H6" s="41"/>
      <c r="I6" s="41"/>
      <c r="J6" s="41"/>
      <c r="K6" s="41"/>
      <c r="L6" s="41"/>
      <c r="M6" s="41"/>
      <c r="N6" s="43"/>
      <c r="O6" s="41"/>
      <c r="P6" s="41"/>
      <c r="Q6" s="41"/>
      <c r="R6" s="41"/>
      <c r="S6" s="225"/>
    </row>
    <row r="7" spans="1:21" ht="19.5" thickBot="1" x14ac:dyDescent="0.35">
      <c r="A7" s="226" t="s">
        <v>104</v>
      </c>
      <c r="B7" s="41"/>
      <c r="C7" s="41"/>
      <c r="D7" s="41"/>
      <c r="E7" s="41"/>
      <c r="F7" s="41"/>
      <c r="G7" s="41"/>
      <c r="H7" s="41"/>
      <c r="I7" s="41"/>
      <c r="J7" s="39"/>
      <c r="K7" s="41"/>
      <c r="L7" s="41" t="s">
        <v>235</v>
      </c>
      <c r="M7" s="41"/>
      <c r="N7" s="43"/>
      <c r="O7" s="41"/>
      <c r="P7" s="41"/>
      <c r="Q7" s="41"/>
      <c r="R7" s="41"/>
      <c r="S7" s="225"/>
    </row>
    <row r="8" spans="1:21" ht="19.5" thickBot="1" x14ac:dyDescent="0.35">
      <c r="A8" s="226" t="s">
        <v>105</v>
      </c>
      <c r="B8" s="41"/>
      <c r="C8" s="41"/>
      <c r="D8" s="41"/>
      <c r="E8" s="41"/>
      <c r="F8" s="41"/>
      <c r="G8" s="41"/>
      <c r="H8" s="41"/>
      <c r="I8" s="41"/>
      <c r="J8" s="39"/>
      <c r="K8" s="41"/>
      <c r="L8" s="285" t="s">
        <v>364</v>
      </c>
      <c r="M8" s="227"/>
      <c r="N8" s="228"/>
      <c r="O8" s="41"/>
      <c r="P8" s="41"/>
      <c r="Q8" s="41"/>
      <c r="R8" s="41"/>
      <c r="S8" s="225"/>
      <c r="T8" s="5">
        <f>IF(L8="E",1,0)</f>
        <v>1</v>
      </c>
    </row>
    <row r="9" spans="1:21" ht="18.75" x14ac:dyDescent="0.3">
      <c r="A9" s="226" t="s">
        <v>106</v>
      </c>
      <c r="B9" s="41"/>
      <c r="C9" s="41"/>
      <c r="D9" s="41"/>
      <c r="E9" s="41"/>
      <c r="F9" s="41"/>
      <c r="G9" s="41"/>
      <c r="H9" s="41"/>
      <c r="I9" s="41"/>
      <c r="J9" s="41"/>
      <c r="K9" s="41"/>
      <c r="L9" s="41"/>
      <c r="M9" s="41"/>
      <c r="N9" s="228"/>
      <c r="O9" s="41"/>
      <c r="P9" s="41"/>
      <c r="Q9" s="41"/>
      <c r="R9" s="41"/>
      <c r="S9" s="225"/>
      <c r="T9" s="5"/>
    </row>
    <row r="10" spans="1:21" ht="18.75" x14ac:dyDescent="0.3">
      <c r="A10" s="226" t="s">
        <v>107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228"/>
      <c r="O10" s="41"/>
      <c r="P10" s="41"/>
      <c r="Q10" s="41"/>
      <c r="R10" s="41"/>
      <c r="S10" s="225"/>
      <c r="T10" s="5"/>
    </row>
    <row r="11" spans="1:21" ht="18.75" x14ac:dyDescent="0.3">
      <c r="A11" s="226" t="s">
        <v>108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228"/>
      <c r="O11" s="41"/>
      <c r="P11" s="41"/>
      <c r="Q11" s="41"/>
      <c r="R11" s="41"/>
      <c r="S11" s="225"/>
      <c r="T11" s="5"/>
    </row>
    <row r="12" spans="1:21" ht="18.75" x14ac:dyDescent="0.3">
      <c r="A12" s="226"/>
      <c r="B12" s="41"/>
      <c r="C12" s="41"/>
      <c r="D12" s="41"/>
      <c r="E12" s="41"/>
      <c r="F12" s="41"/>
      <c r="G12" s="41"/>
      <c r="H12" s="41"/>
      <c r="I12" s="41"/>
      <c r="J12" s="41"/>
      <c r="K12" s="41"/>
      <c r="L12" s="41"/>
      <c r="M12" s="41"/>
      <c r="N12" s="228"/>
      <c r="O12" s="41"/>
      <c r="P12" s="41"/>
      <c r="Q12" s="41"/>
      <c r="R12" s="41"/>
      <c r="S12" s="225"/>
      <c r="T12" s="5"/>
    </row>
    <row r="13" spans="1:21" ht="18.75" x14ac:dyDescent="0.3">
      <c r="A13" s="226" t="s">
        <v>109</v>
      </c>
      <c r="B13" s="41"/>
      <c r="C13" s="41"/>
      <c r="D13" s="41"/>
      <c r="E13" s="41"/>
      <c r="F13" s="41"/>
      <c r="G13" s="41"/>
      <c r="H13" s="41"/>
      <c r="I13" s="41"/>
      <c r="J13" s="41"/>
      <c r="K13" s="41"/>
      <c r="L13" s="41"/>
      <c r="M13" s="41"/>
      <c r="N13" s="228"/>
      <c r="O13" s="41"/>
      <c r="P13" s="41"/>
      <c r="Q13" s="41"/>
      <c r="R13" s="41"/>
      <c r="S13" s="225"/>
      <c r="T13" s="5"/>
    </row>
    <row r="14" spans="1:21" ht="19.5" thickBot="1" x14ac:dyDescent="0.35">
      <c r="A14" s="226" t="s">
        <v>110</v>
      </c>
      <c r="B14" s="41"/>
      <c r="C14" s="41"/>
      <c r="D14" s="41"/>
      <c r="E14" s="41"/>
      <c r="F14" s="41"/>
      <c r="G14" s="41"/>
      <c r="H14" s="41"/>
      <c r="I14" s="41"/>
      <c r="J14" s="39"/>
      <c r="K14" s="41"/>
      <c r="L14" s="41" t="s">
        <v>235</v>
      </c>
      <c r="M14" s="41"/>
      <c r="N14" s="228"/>
      <c r="O14" s="41"/>
      <c r="P14" s="41"/>
      <c r="Q14" s="41"/>
      <c r="R14" s="41"/>
      <c r="S14" s="225"/>
      <c r="T14" s="5"/>
    </row>
    <row r="15" spans="1:21" ht="19.5" thickBot="1" x14ac:dyDescent="0.35">
      <c r="A15" s="226" t="s">
        <v>111</v>
      </c>
      <c r="B15" s="41"/>
      <c r="C15" s="41"/>
      <c r="D15" s="41"/>
      <c r="E15" s="41"/>
      <c r="F15" s="41"/>
      <c r="G15" s="41"/>
      <c r="H15" s="41"/>
      <c r="I15" s="41"/>
      <c r="J15" s="39"/>
      <c r="K15" s="41"/>
      <c r="L15" s="285" t="s">
        <v>364</v>
      </c>
      <c r="M15" s="41"/>
      <c r="N15" s="228"/>
      <c r="O15" s="41"/>
      <c r="P15" s="41"/>
      <c r="Q15" s="41"/>
      <c r="R15" s="41"/>
      <c r="S15" s="225"/>
      <c r="T15" s="5">
        <f>IF(L15="E",1,0)</f>
        <v>1</v>
      </c>
    </row>
    <row r="16" spans="1:21" ht="18.75" x14ac:dyDescent="0.3">
      <c r="A16" s="226" t="s">
        <v>112</v>
      </c>
      <c r="B16" s="41"/>
      <c r="C16" s="41"/>
      <c r="D16" s="41"/>
      <c r="E16" s="41"/>
      <c r="F16" s="41"/>
      <c r="G16" s="41"/>
      <c r="H16" s="41"/>
      <c r="I16" s="41"/>
      <c r="J16" s="41"/>
      <c r="K16" s="41"/>
      <c r="L16" s="41"/>
      <c r="M16" s="41"/>
      <c r="N16" s="228"/>
      <c r="O16" s="41"/>
      <c r="P16" s="41"/>
      <c r="Q16" s="41"/>
      <c r="R16" s="41"/>
      <c r="S16" s="225"/>
      <c r="T16" s="5"/>
    </row>
    <row r="17" spans="1:20" customFormat="1" ht="18.75" x14ac:dyDescent="0.3">
      <c r="A17" s="226" t="s">
        <v>113</v>
      </c>
      <c r="B17" s="41"/>
      <c r="C17" s="41"/>
      <c r="D17" s="41"/>
      <c r="E17" s="41"/>
      <c r="F17" s="41"/>
      <c r="G17" s="41"/>
      <c r="H17" s="41"/>
      <c r="I17" s="41"/>
      <c r="J17" s="41"/>
      <c r="K17" s="41"/>
      <c r="L17" s="41"/>
      <c r="M17" s="41"/>
      <c r="N17" s="228"/>
      <c r="O17" s="41"/>
      <c r="P17" s="41"/>
      <c r="Q17" s="41"/>
      <c r="R17" s="41"/>
      <c r="S17" s="225"/>
      <c r="T17" s="5"/>
    </row>
    <row r="18" spans="1:20" customFormat="1" ht="18.75" x14ac:dyDescent="0.3">
      <c r="A18" s="226" t="s">
        <v>114</v>
      </c>
      <c r="B18" s="41"/>
      <c r="C18" s="41"/>
      <c r="D18" s="41"/>
      <c r="E18" s="41"/>
      <c r="F18" s="41"/>
      <c r="G18" s="41"/>
      <c r="H18" s="41"/>
      <c r="I18" s="41"/>
      <c r="J18" s="41"/>
      <c r="K18" s="41"/>
      <c r="L18" s="41"/>
      <c r="M18" s="41"/>
      <c r="N18" s="228"/>
      <c r="O18" s="41"/>
      <c r="P18" s="41"/>
      <c r="Q18" s="41"/>
      <c r="R18" s="41"/>
      <c r="S18" s="225"/>
      <c r="T18" s="5"/>
    </row>
    <row r="19" spans="1:20" customFormat="1" ht="18.75" x14ac:dyDescent="0.3">
      <c r="A19" s="226"/>
      <c r="B19" s="41"/>
      <c r="C19" s="41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228"/>
      <c r="O19" s="41"/>
      <c r="P19" s="41"/>
      <c r="Q19" s="41"/>
      <c r="R19" s="41"/>
      <c r="S19" s="225"/>
      <c r="T19" s="5"/>
    </row>
    <row r="20" spans="1:20" customFormat="1" ht="18.75" x14ac:dyDescent="0.3">
      <c r="A20" s="226" t="s">
        <v>115</v>
      </c>
      <c r="B20" s="41"/>
      <c r="C20" s="41"/>
      <c r="D20" s="41"/>
      <c r="E20" s="41"/>
      <c r="F20" s="41"/>
      <c r="G20" s="41"/>
      <c r="H20" s="41"/>
      <c r="I20" s="41"/>
      <c r="J20" s="41"/>
      <c r="K20" s="41"/>
      <c r="L20" s="41"/>
      <c r="M20" s="41"/>
      <c r="N20" s="228"/>
      <c r="O20" s="41"/>
      <c r="P20" s="41"/>
      <c r="Q20" s="41"/>
      <c r="R20" s="41"/>
      <c r="S20" s="225"/>
      <c r="T20" s="5"/>
    </row>
    <row r="21" spans="1:20" customFormat="1" ht="18.75" x14ac:dyDescent="0.3">
      <c r="A21" s="226" t="s">
        <v>96</v>
      </c>
      <c r="B21" s="41"/>
      <c r="C21" s="41"/>
      <c r="D21" s="41"/>
      <c r="E21" s="41"/>
      <c r="F21" s="41"/>
      <c r="G21" s="41"/>
      <c r="H21" s="41"/>
      <c r="I21" s="41"/>
      <c r="J21" s="41"/>
      <c r="K21" s="41"/>
      <c r="L21" s="41"/>
      <c r="M21" s="41"/>
      <c r="N21" s="228"/>
      <c r="O21" s="41"/>
      <c r="P21" s="41"/>
      <c r="Q21" s="41"/>
      <c r="R21" s="41"/>
      <c r="S21" s="225"/>
      <c r="T21" s="5"/>
    </row>
    <row r="22" spans="1:20" customFormat="1" ht="19.5" thickBot="1" x14ac:dyDescent="0.35">
      <c r="A22" s="226" t="s">
        <v>97</v>
      </c>
      <c r="B22" s="41"/>
      <c r="C22" s="41"/>
      <c r="D22" s="41"/>
      <c r="E22" s="41"/>
      <c r="F22" s="41"/>
      <c r="G22" s="41"/>
      <c r="H22" s="41"/>
      <c r="I22" s="41"/>
      <c r="J22" s="39"/>
      <c r="K22" s="41"/>
      <c r="L22" s="41" t="s">
        <v>235</v>
      </c>
      <c r="M22" s="41"/>
      <c r="N22" s="228"/>
      <c r="O22" s="41"/>
      <c r="P22" s="41"/>
      <c r="Q22" s="41"/>
      <c r="R22" s="41"/>
      <c r="S22" s="225"/>
      <c r="T22" s="5"/>
    </row>
    <row r="23" spans="1:20" customFormat="1" ht="19.5" thickBot="1" x14ac:dyDescent="0.35">
      <c r="A23" s="226" t="s">
        <v>98</v>
      </c>
      <c r="B23" s="41"/>
      <c r="C23" s="41"/>
      <c r="D23" s="41"/>
      <c r="E23" s="41"/>
      <c r="F23" s="41"/>
      <c r="G23" s="41"/>
      <c r="H23" s="41"/>
      <c r="I23" s="41"/>
      <c r="J23" s="39"/>
      <c r="K23" s="41"/>
      <c r="L23" s="285" t="s">
        <v>367</v>
      </c>
      <c r="M23" s="41"/>
      <c r="N23" s="228"/>
      <c r="O23" s="41"/>
      <c r="P23" s="41"/>
      <c r="Q23" s="41"/>
      <c r="R23" s="41"/>
      <c r="S23" s="225"/>
      <c r="T23" s="5">
        <f>IF(L23="C",1,0)</f>
        <v>1</v>
      </c>
    </row>
    <row r="24" spans="1:20" customFormat="1" ht="18.75" x14ac:dyDescent="0.3">
      <c r="A24" s="226" t="s">
        <v>99</v>
      </c>
      <c r="B24" s="41"/>
      <c r="C24" s="41"/>
      <c r="D24" s="41"/>
      <c r="E24" s="41"/>
      <c r="F24" s="41"/>
      <c r="G24" s="41"/>
      <c r="H24" s="41"/>
      <c r="I24" s="41"/>
      <c r="J24" s="41"/>
      <c r="K24" s="41"/>
      <c r="L24" s="41"/>
      <c r="M24" s="41"/>
      <c r="N24" s="228"/>
      <c r="O24" s="41"/>
      <c r="P24" s="41"/>
      <c r="Q24" s="41"/>
      <c r="R24" s="41"/>
      <c r="S24" s="225"/>
      <c r="T24" s="5"/>
    </row>
    <row r="25" spans="1:20" customFormat="1" ht="18.75" x14ac:dyDescent="0.3">
      <c r="A25" s="226" t="s">
        <v>100</v>
      </c>
      <c r="B25" s="41"/>
      <c r="C25" s="41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228"/>
      <c r="O25" s="41"/>
      <c r="P25" s="41"/>
      <c r="Q25" s="41"/>
      <c r="R25" s="41"/>
      <c r="S25" s="225"/>
      <c r="T25" s="5"/>
    </row>
    <row r="26" spans="1:20" customFormat="1" ht="18.75" x14ac:dyDescent="0.3">
      <c r="A26" s="226"/>
      <c r="B26" s="41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1"/>
      <c r="N26" s="228"/>
      <c r="O26" s="41"/>
      <c r="P26" s="41"/>
      <c r="Q26" s="41"/>
      <c r="R26" s="41"/>
      <c r="S26" s="225"/>
      <c r="T26" s="5"/>
    </row>
    <row r="27" spans="1:20" customFormat="1" ht="18.75" x14ac:dyDescent="0.3">
      <c r="A27" s="226" t="s">
        <v>116</v>
      </c>
      <c r="B27" s="41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1"/>
      <c r="N27" s="228"/>
      <c r="O27" s="41"/>
      <c r="P27" s="41"/>
      <c r="Q27" s="41"/>
      <c r="R27" s="41"/>
      <c r="S27" s="225"/>
      <c r="T27" s="5"/>
    </row>
    <row r="28" spans="1:20" customFormat="1" ht="18.75" x14ac:dyDescent="0.3">
      <c r="A28" s="226" t="s">
        <v>86</v>
      </c>
      <c r="B28" s="41"/>
      <c r="C28" s="41"/>
      <c r="D28" s="41"/>
      <c r="E28" s="41"/>
      <c r="F28" s="41"/>
      <c r="G28" s="41"/>
      <c r="H28" s="41"/>
      <c r="I28" s="41"/>
      <c r="J28" s="41"/>
      <c r="K28" s="41"/>
      <c r="L28" s="41"/>
      <c r="M28" s="41"/>
      <c r="N28" s="228"/>
      <c r="O28" s="41"/>
      <c r="P28" s="41"/>
      <c r="Q28" s="41"/>
      <c r="R28" s="41"/>
      <c r="S28" s="225"/>
      <c r="T28" s="5"/>
    </row>
    <row r="29" spans="1:20" customFormat="1" ht="19.5" thickBot="1" x14ac:dyDescent="0.35">
      <c r="A29" s="226" t="s">
        <v>87</v>
      </c>
      <c r="B29" s="41"/>
      <c r="C29" s="41"/>
      <c r="D29" s="41"/>
      <c r="E29" s="41"/>
      <c r="F29" s="41"/>
      <c r="G29" s="41"/>
      <c r="H29" s="41"/>
      <c r="I29" s="41"/>
      <c r="J29" s="39"/>
      <c r="K29" s="41"/>
      <c r="L29" s="41" t="s">
        <v>235</v>
      </c>
      <c r="M29" s="41"/>
      <c r="N29" s="228"/>
      <c r="O29" s="41"/>
      <c r="P29" s="41"/>
      <c r="Q29" s="41"/>
      <c r="R29" s="41"/>
      <c r="S29" s="225"/>
      <c r="T29" s="5"/>
    </row>
    <row r="30" spans="1:20" customFormat="1" ht="19.5" thickBot="1" x14ac:dyDescent="0.35">
      <c r="A30" s="226" t="s">
        <v>88</v>
      </c>
      <c r="B30" s="41"/>
      <c r="C30" s="41"/>
      <c r="D30" s="41"/>
      <c r="E30" s="41"/>
      <c r="F30" s="41"/>
      <c r="G30" s="41"/>
      <c r="H30" s="41"/>
      <c r="I30" s="41"/>
      <c r="J30" s="39"/>
      <c r="K30" s="41"/>
      <c r="L30" s="285" t="s">
        <v>366</v>
      </c>
      <c r="M30" s="41"/>
      <c r="N30" s="228"/>
      <c r="O30" s="41"/>
      <c r="P30" s="41"/>
      <c r="Q30" s="41"/>
      <c r="R30" s="41"/>
      <c r="S30" s="225"/>
      <c r="T30" s="5">
        <f>IF(L30="A",1,0)</f>
        <v>1</v>
      </c>
    </row>
    <row r="31" spans="1:20" customFormat="1" ht="18.75" x14ac:dyDescent="0.3">
      <c r="A31" s="226" t="s">
        <v>89</v>
      </c>
      <c r="B31" s="41"/>
      <c r="C31" s="41"/>
      <c r="D31" s="41"/>
      <c r="E31" s="41"/>
      <c r="F31" s="41"/>
      <c r="G31" s="41"/>
      <c r="H31" s="41"/>
      <c r="I31" s="41"/>
      <c r="J31" s="41"/>
      <c r="K31" s="41"/>
      <c r="L31" s="41"/>
      <c r="M31" s="41"/>
      <c r="N31" s="228"/>
      <c r="O31" s="41"/>
      <c r="P31" s="41"/>
      <c r="Q31" s="41"/>
      <c r="R31" s="41"/>
      <c r="S31" s="225"/>
      <c r="T31" s="5"/>
    </row>
    <row r="32" spans="1:20" customFormat="1" ht="18.75" x14ac:dyDescent="0.3">
      <c r="A32" s="226" t="s">
        <v>90</v>
      </c>
      <c r="B32" s="41"/>
      <c r="C32" s="41"/>
      <c r="D32" s="41"/>
      <c r="E32" s="41"/>
      <c r="F32" s="41"/>
      <c r="G32" s="41"/>
      <c r="H32" s="41"/>
      <c r="I32" s="41"/>
      <c r="J32" s="41"/>
      <c r="K32" s="41"/>
      <c r="L32" s="41"/>
      <c r="M32" s="41"/>
      <c r="N32" s="228"/>
      <c r="O32" s="41"/>
      <c r="P32" s="41"/>
      <c r="Q32" s="41"/>
      <c r="R32" s="41"/>
      <c r="S32" s="225"/>
      <c r="T32" s="5"/>
    </row>
    <row r="33" spans="1:20" customFormat="1" ht="18.75" x14ac:dyDescent="0.3">
      <c r="A33" s="226"/>
      <c r="B33" s="41"/>
      <c r="C33" s="41"/>
      <c r="D33" s="41"/>
      <c r="E33" s="41"/>
      <c r="F33" s="41"/>
      <c r="G33" s="41"/>
      <c r="H33" s="41"/>
      <c r="I33" s="41"/>
      <c r="J33" s="41"/>
      <c r="K33" s="41"/>
      <c r="L33" s="41"/>
      <c r="M33" s="41"/>
      <c r="N33" s="228"/>
      <c r="O33" s="41"/>
      <c r="P33" s="41"/>
      <c r="Q33" s="41"/>
      <c r="R33" s="41"/>
      <c r="S33" s="225"/>
      <c r="T33" s="5"/>
    </row>
    <row r="34" spans="1:20" customFormat="1" ht="18.75" x14ac:dyDescent="0.3">
      <c r="A34" s="226" t="s">
        <v>117</v>
      </c>
      <c r="B34" s="41"/>
      <c r="C34" s="41"/>
      <c r="D34" s="41"/>
      <c r="E34" s="41"/>
      <c r="F34" s="41"/>
      <c r="G34" s="41"/>
      <c r="H34" s="41"/>
      <c r="I34" s="41"/>
      <c r="J34" s="41"/>
      <c r="K34" s="41"/>
      <c r="L34" s="41"/>
      <c r="M34" s="41"/>
      <c r="N34" s="228"/>
      <c r="O34" s="41"/>
      <c r="P34" s="41"/>
      <c r="Q34" s="41"/>
      <c r="R34" s="41"/>
      <c r="S34" s="225"/>
      <c r="T34" s="5"/>
    </row>
    <row r="35" spans="1:20" customFormat="1" ht="18.75" x14ac:dyDescent="0.3">
      <c r="A35" s="226" t="s">
        <v>118</v>
      </c>
      <c r="B35" s="41"/>
      <c r="C35" s="41"/>
      <c r="D35" s="41"/>
      <c r="E35" s="41"/>
      <c r="F35" s="41"/>
      <c r="G35" s="41"/>
      <c r="H35" s="41"/>
      <c r="I35" s="41"/>
      <c r="J35" s="41"/>
      <c r="K35" s="41"/>
      <c r="L35" s="41"/>
      <c r="M35" s="41"/>
      <c r="N35" s="228"/>
      <c r="O35" s="41"/>
      <c r="P35" s="41"/>
      <c r="Q35" s="41"/>
      <c r="R35" s="41"/>
      <c r="S35" s="225"/>
      <c r="T35" s="5"/>
    </row>
    <row r="36" spans="1:20" customFormat="1" ht="19.5" thickBot="1" x14ac:dyDescent="0.35">
      <c r="A36" s="226" t="s">
        <v>119</v>
      </c>
      <c r="B36" s="41"/>
      <c r="C36" s="41"/>
      <c r="D36" s="41"/>
      <c r="E36" s="41"/>
      <c r="F36" s="41"/>
      <c r="G36" s="41"/>
      <c r="H36" s="41"/>
      <c r="I36" s="41"/>
      <c r="J36" s="39"/>
      <c r="K36" s="41"/>
      <c r="L36" s="41" t="s">
        <v>235</v>
      </c>
      <c r="M36" s="41"/>
      <c r="N36" s="228"/>
      <c r="O36" s="41"/>
      <c r="P36" s="41"/>
      <c r="Q36" s="41"/>
      <c r="R36" s="41"/>
      <c r="S36" s="225"/>
      <c r="T36" s="5"/>
    </row>
    <row r="37" spans="1:20" customFormat="1" ht="19.5" thickBot="1" x14ac:dyDescent="0.35">
      <c r="A37" s="226" t="s">
        <v>120</v>
      </c>
      <c r="B37" s="41"/>
      <c r="C37" s="41"/>
      <c r="D37" s="41"/>
      <c r="E37" s="41"/>
      <c r="F37" s="41"/>
      <c r="G37" s="41"/>
      <c r="H37" s="41"/>
      <c r="I37" s="41"/>
      <c r="J37" s="39"/>
      <c r="K37" s="41"/>
      <c r="L37" s="285" t="s">
        <v>365</v>
      </c>
      <c r="M37" s="41"/>
      <c r="N37" s="228"/>
      <c r="O37" s="41"/>
      <c r="P37" s="41"/>
      <c r="Q37" s="41"/>
      <c r="R37" s="41"/>
      <c r="S37" s="225"/>
      <c r="T37" s="5">
        <f>IF(L37="B",1,0)</f>
        <v>1</v>
      </c>
    </row>
    <row r="38" spans="1:20" customFormat="1" ht="18.75" x14ac:dyDescent="0.3">
      <c r="A38" s="226" t="s">
        <v>121</v>
      </c>
      <c r="B38" s="41"/>
      <c r="C38" s="41"/>
      <c r="D38" s="41"/>
      <c r="E38" s="41"/>
      <c r="F38" s="41"/>
      <c r="G38" s="41"/>
      <c r="H38" s="41"/>
      <c r="I38" s="41"/>
      <c r="J38" s="39"/>
      <c r="K38" s="41"/>
      <c r="L38" s="41"/>
      <c r="M38" s="41"/>
      <c r="N38" s="228"/>
      <c r="O38" s="41"/>
      <c r="P38" s="41"/>
      <c r="Q38" s="41"/>
      <c r="R38" s="41"/>
      <c r="S38" s="225"/>
      <c r="T38" s="5"/>
    </row>
    <row r="39" spans="1:20" customFormat="1" ht="18.75" x14ac:dyDescent="0.3">
      <c r="A39" s="226" t="s">
        <v>122</v>
      </c>
      <c r="B39" s="41"/>
      <c r="C39" s="41"/>
      <c r="D39" s="41"/>
      <c r="E39" s="41"/>
      <c r="F39" s="41"/>
      <c r="G39" s="41"/>
      <c r="H39" s="41"/>
      <c r="I39" s="41"/>
      <c r="J39" s="41"/>
      <c r="K39" s="41"/>
      <c r="L39" s="41"/>
      <c r="M39" s="41"/>
      <c r="N39" s="228"/>
      <c r="O39" s="41"/>
      <c r="P39" s="41"/>
      <c r="Q39" s="41"/>
      <c r="R39" s="41"/>
      <c r="S39" s="225"/>
      <c r="T39" s="5"/>
    </row>
    <row r="40" spans="1:20" customFormat="1" ht="18.75" x14ac:dyDescent="0.3">
      <c r="A40" s="226"/>
      <c r="B40" s="41"/>
      <c r="C40" s="41"/>
      <c r="D40" s="41"/>
      <c r="E40" s="41"/>
      <c r="F40" s="41"/>
      <c r="G40" s="41"/>
      <c r="H40" s="41"/>
      <c r="I40" s="41"/>
      <c r="J40" s="41"/>
      <c r="K40" s="41"/>
      <c r="L40" s="41"/>
      <c r="M40" s="41"/>
      <c r="N40" s="228"/>
      <c r="O40" s="41"/>
      <c r="P40" s="41"/>
      <c r="Q40" s="41"/>
      <c r="R40" s="41"/>
      <c r="S40" s="225"/>
      <c r="T40" s="5"/>
    </row>
    <row r="41" spans="1:20" customFormat="1" ht="18.75" x14ac:dyDescent="0.3">
      <c r="A41" s="226" t="s">
        <v>123</v>
      </c>
      <c r="B41" s="41"/>
      <c r="C41" s="41"/>
      <c r="D41" s="41"/>
      <c r="E41" s="41"/>
      <c r="F41" s="41"/>
      <c r="G41" s="41"/>
      <c r="H41" s="41"/>
      <c r="I41" s="41"/>
      <c r="J41" s="41"/>
      <c r="K41" s="41"/>
      <c r="L41" s="41"/>
      <c r="M41" s="41"/>
      <c r="N41" s="228"/>
      <c r="O41" s="41"/>
      <c r="P41" s="41"/>
      <c r="Q41" s="41"/>
      <c r="R41" s="41"/>
      <c r="S41" s="225"/>
      <c r="T41" s="5"/>
    </row>
    <row r="42" spans="1:20" customFormat="1" ht="18.75" x14ac:dyDescent="0.3">
      <c r="A42" s="226" t="s">
        <v>124</v>
      </c>
      <c r="B42" s="41"/>
      <c r="C42" s="41"/>
      <c r="D42" s="41"/>
      <c r="E42" s="41"/>
      <c r="F42" s="41"/>
      <c r="G42" s="41"/>
      <c r="H42" s="41"/>
      <c r="I42" s="41"/>
      <c r="J42" s="41"/>
      <c r="K42" s="41"/>
      <c r="L42" s="41"/>
      <c r="M42" s="41"/>
      <c r="N42" s="228"/>
      <c r="O42" s="41"/>
      <c r="P42" s="41"/>
      <c r="Q42" s="41"/>
      <c r="R42" s="41"/>
      <c r="S42" s="225"/>
      <c r="T42" s="5"/>
    </row>
    <row r="43" spans="1:20" customFormat="1" ht="19.5" thickBot="1" x14ac:dyDescent="0.35">
      <c r="A43" s="226" t="s">
        <v>125</v>
      </c>
      <c r="B43" s="41"/>
      <c r="C43" s="41"/>
      <c r="D43" s="41"/>
      <c r="E43" s="41"/>
      <c r="F43" s="41"/>
      <c r="G43" s="41"/>
      <c r="H43" s="41"/>
      <c r="I43" s="41"/>
      <c r="J43" s="39"/>
      <c r="K43" s="41"/>
      <c r="L43" s="41" t="s">
        <v>235</v>
      </c>
      <c r="M43" s="41"/>
      <c r="N43" s="228"/>
      <c r="O43" s="41"/>
      <c r="P43" s="41"/>
      <c r="Q43" s="41"/>
      <c r="R43" s="41"/>
      <c r="S43" s="225"/>
      <c r="T43" s="5"/>
    </row>
    <row r="44" spans="1:20" customFormat="1" ht="19.5" thickBot="1" x14ac:dyDescent="0.35">
      <c r="A44" s="226" t="s">
        <v>126</v>
      </c>
      <c r="B44" s="41"/>
      <c r="C44" s="41"/>
      <c r="D44" s="41"/>
      <c r="E44" s="41"/>
      <c r="F44" s="41"/>
      <c r="G44" s="41"/>
      <c r="H44" s="41"/>
      <c r="I44" s="41"/>
      <c r="J44" s="39"/>
      <c r="K44" s="41"/>
      <c r="L44" s="285" t="s">
        <v>365</v>
      </c>
      <c r="M44" s="41"/>
      <c r="N44" s="228"/>
      <c r="O44" s="41"/>
      <c r="P44" s="41"/>
      <c r="Q44" s="41"/>
      <c r="R44" s="41"/>
      <c r="S44" s="225"/>
      <c r="T44" s="5">
        <f>IF(L44="B",1,0)</f>
        <v>1</v>
      </c>
    </row>
    <row r="45" spans="1:20" customFormat="1" ht="18.75" x14ac:dyDescent="0.3">
      <c r="A45" s="226" t="s">
        <v>127</v>
      </c>
      <c r="B45" s="41"/>
      <c r="C45" s="41"/>
      <c r="D45" s="41"/>
      <c r="E45" s="41"/>
      <c r="F45" s="41"/>
      <c r="G45" s="41"/>
      <c r="H45" s="41"/>
      <c r="I45" s="41"/>
      <c r="J45" s="41"/>
      <c r="K45" s="41"/>
      <c r="L45" s="41"/>
      <c r="M45" s="41"/>
      <c r="N45" s="228"/>
      <c r="O45" s="41"/>
      <c r="P45" s="41"/>
      <c r="Q45" s="41"/>
      <c r="R45" s="41"/>
      <c r="S45" s="225"/>
      <c r="T45" s="5"/>
    </row>
    <row r="46" spans="1:20" customFormat="1" ht="18.75" x14ac:dyDescent="0.3">
      <c r="A46" s="226" t="s">
        <v>128</v>
      </c>
      <c r="B46" s="41"/>
      <c r="C46" s="41"/>
      <c r="D46" s="41"/>
      <c r="E46" s="41"/>
      <c r="F46" s="41"/>
      <c r="G46" s="41"/>
      <c r="H46" s="41"/>
      <c r="I46" s="41"/>
      <c r="J46" s="41"/>
      <c r="K46" s="41"/>
      <c r="L46" s="41"/>
      <c r="M46" s="41"/>
      <c r="N46" s="228"/>
      <c r="O46" s="41"/>
      <c r="P46" s="41"/>
      <c r="Q46" s="41"/>
      <c r="R46" s="41"/>
      <c r="S46" s="225"/>
      <c r="T46" s="5"/>
    </row>
    <row r="47" spans="1:20" customFormat="1" ht="18.75" x14ac:dyDescent="0.3">
      <c r="A47" s="226"/>
      <c r="B47" s="41"/>
      <c r="C47" s="41"/>
      <c r="D47" s="41"/>
      <c r="E47" s="41"/>
      <c r="F47" s="41"/>
      <c r="G47" s="41"/>
      <c r="H47" s="41"/>
      <c r="I47" s="41"/>
      <c r="J47" s="41"/>
      <c r="K47" s="41"/>
      <c r="L47" s="41"/>
      <c r="M47" s="41"/>
      <c r="N47" s="228"/>
      <c r="O47" s="41"/>
      <c r="P47" s="41"/>
      <c r="Q47" s="41"/>
      <c r="R47" s="41"/>
      <c r="S47" s="225"/>
      <c r="T47" s="5"/>
    </row>
    <row r="48" spans="1:20" customFormat="1" ht="18.75" x14ac:dyDescent="0.3">
      <c r="A48" s="226" t="s">
        <v>129</v>
      </c>
      <c r="B48" s="41"/>
      <c r="C48" s="41"/>
      <c r="D48" s="41"/>
      <c r="E48" s="41"/>
      <c r="F48" s="41"/>
      <c r="G48" s="41"/>
      <c r="H48" s="41"/>
      <c r="I48" s="41"/>
      <c r="J48" s="41"/>
      <c r="K48" s="41"/>
      <c r="L48" s="41"/>
      <c r="M48" s="41"/>
      <c r="N48" s="228"/>
      <c r="O48" s="41"/>
      <c r="P48" s="41"/>
      <c r="Q48" s="41"/>
      <c r="R48" s="41"/>
      <c r="S48" s="225"/>
      <c r="T48" s="5"/>
    </row>
    <row r="49" spans="1:20" customFormat="1" ht="18.75" x14ac:dyDescent="0.3">
      <c r="A49" s="226" t="s">
        <v>91</v>
      </c>
      <c r="B49" s="41"/>
      <c r="C49" s="41"/>
      <c r="D49" s="41"/>
      <c r="E49" s="41"/>
      <c r="F49" s="41"/>
      <c r="G49" s="41"/>
      <c r="H49" s="41"/>
      <c r="I49" s="41"/>
      <c r="J49" s="41"/>
      <c r="K49" s="41"/>
      <c r="L49" s="39"/>
      <c r="M49" s="41"/>
      <c r="N49" s="228"/>
      <c r="O49" s="41"/>
      <c r="P49" s="41"/>
      <c r="Q49" s="41"/>
      <c r="R49" s="41"/>
      <c r="S49" s="225"/>
      <c r="T49" s="5"/>
    </row>
    <row r="50" spans="1:20" customFormat="1" ht="19.5" thickBot="1" x14ac:dyDescent="0.35">
      <c r="A50" s="226" t="s">
        <v>92</v>
      </c>
      <c r="B50" s="41"/>
      <c r="C50" s="41"/>
      <c r="D50" s="41"/>
      <c r="E50" s="41"/>
      <c r="F50" s="41"/>
      <c r="G50" s="41"/>
      <c r="H50" s="41"/>
      <c r="I50" s="41"/>
      <c r="J50" s="39"/>
      <c r="K50" s="41"/>
      <c r="L50" s="41" t="s">
        <v>235</v>
      </c>
      <c r="M50" s="41"/>
      <c r="N50" s="228"/>
      <c r="O50" s="41"/>
      <c r="P50" s="41"/>
      <c r="Q50" s="41"/>
      <c r="R50" s="41"/>
      <c r="S50" s="225"/>
      <c r="T50" s="5"/>
    </row>
    <row r="51" spans="1:20" customFormat="1" ht="19.5" thickBot="1" x14ac:dyDescent="0.35">
      <c r="A51" s="226" t="s">
        <v>93</v>
      </c>
      <c r="B51" s="41"/>
      <c r="C51" s="41"/>
      <c r="D51" s="41"/>
      <c r="E51" s="41"/>
      <c r="F51" s="41"/>
      <c r="G51" s="41"/>
      <c r="H51" s="41"/>
      <c r="I51" s="41"/>
      <c r="J51" s="39"/>
      <c r="K51" s="41"/>
      <c r="L51" s="285" t="s">
        <v>367</v>
      </c>
      <c r="M51" s="41"/>
      <c r="N51" s="228"/>
      <c r="O51" s="41"/>
      <c r="P51" s="41"/>
      <c r="Q51" s="41"/>
      <c r="R51" s="41"/>
      <c r="S51" s="225"/>
      <c r="T51" s="5">
        <f>IF(L51="C",1,0)</f>
        <v>1</v>
      </c>
    </row>
    <row r="52" spans="1:20" customFormat="1" ht="18.75" x14ac:dyDescent="0.3">
      <c r="A52" s="226" t="s">
        <v>94</v>
      </c>
      <c r="B52" s="41"/>
      <c r="C52" s="41"/>
      <c r="D52" s="41"/>
      <c r="E52" s="41"/>
      <c r="F52" s="41"/>
      <c r="G52" s="41"/>
      <c r="H52" s="41"/>
      <c r="I52" s="41"/>
      <c r="J52" s="41"/>
      <c r="K52" s="41"/>
      <c r="L52" s="41"/>
      <c r="M52" s="41"/>
      <c r="N52" s="228"/>
      <c r="O52" s="41"/>
      <c r="P52" s="41"/>
      <c r="Q52" s="41"/>
      <c r="R52" s="41"/>
      <c r="S52" s="225"/>
      <c r="T52" s="5"/>
    </row>
    <row r="53" spans="1:20" customFormat="1" ht="18.75" x14ac:dyDescent="0.3">
      <c r="A53" s="226" t="s">
        <v>95</v>
      </c>
      <c r="B53" s="41"/>
      <c r="C53" s="41"/>
      <c r="D53" s="41"/>
      <c r="E53" s="41"/>
      <c r="F53" s="41"/>
      <c r="G53" s="41"/>
      <c r="H53" s="41"/>
      <c r="I53" s="41"/>
      <c r="J53" s="41"/>
      <c r="K53" s="41"/>
      <c r="L53" s="41"/>
      <c r="M53" s="41"/>
      <c r="N53" s="228"/>
      <c r="O53" s="41"/>
      <c r="P53" s="41"/>
      <c r="Q53" s="41"/>
      <c r="R53" s="41"/>
      <c r="S53" s="225"/>
      <c r="T53" s="5"/>
    </row>
    <row r="54" spans="1:20" customFormat="1" ht="18.75" x14ac:dyDescent="0.3">
      <c r="A54" s="226"/>
      <c r="B54" s="41"/>
      <c r="C54" s="41"/>
      <c r="D54" s="41"/>
      <c r="E54" s="41"/>
      <c r="F54" s="41"/>
      <c r="G54" s="41"/>
      <c r="H54" s="41"/>
      <c r="I54" s="41"/>
      <c r="J54" s="41"/>
      <c r="K54" s="41"/>
      <c r="L54" s="41"/>
      <c r="M54" s="41"/>
      <c r="N54" s="228"/>
      <c r="O54" s="41"/>
      <c r="P54" s="41"/>
      <c r="Q54" s="41"/>
      <c r="R54" s="41"/>
      <c r="S54" s="225"/>
      <c r="T54" s="5"/>
    </row>
    <row r="55" spans="1:20" customFormat="1" ht="18.75" x14ac:dyDescent="0.3">
      <c r="A55" s="226" t="s">
        <v>130</v>
      </c>
      <c r="B55" s="41"/>
      <c r="C55" s="41"/>
      <c r="D55" s="41"/>
      <c r="E55" s="41"/>
      <c r="F55" s="41"/>
      <c r="G55" s="41"/>
      <c r="H55" s="41"/>
      <c r="I55" s="41"/>
      <c r="J55" s="41"/>
      <c r="K55" s="41"/>
      <c r="L55" s="41"/>
      <c r="M55" s="41"/>
      <c r="N55" s="228"/>
      <c r="O55" s="41"/>
      <c r="P55" s="41"/>
      <c r="Q55" s="41"/>
      <c r="R55" s="41"/>
      <c r="S55" s="225"/>
      <c r="T55" s="5"/>
    </row>
    <row r="56" spans="1:20" customFormat="1" ht="18.75" x14ac:dyDescent="0.3">
      <c r="A56" s="226" t="s">
        <v>131</v>
      </c>
      <c r="B56" s="41"/>
      <c r="C56" s="41"/>
      <c r="D56" s="41"/>
      <c r="E56" s="41"/>
      <c r="F56" s="41"/>
      <c r="G56" s="41"/>
      <c r="H56" s="41"/>
      <c r="I56" s="41"/>
      <c r="J56" s="41"/>
      <c r="K56" s="41"/>
      <c r="L56" s="41"/>
      <c r="M56" s="41"/>
      <c r="N56" s="228"/>
      <c r="O56" s="41"/>
      <c r="P56" s="41"/>
      <c r="Q56" s="41"/>
      <c r="R56" s="41"/>
      <c r="S56" s="225"/>
      <c r="T56" s="5"/>
    </row>
    <row r="57" spans="1:20" customFormat="1" ht="19.5" thickBot="1" x14ac:dyDescent="0.35">
      <c r="A57" s="226" t="s">
        <v>132</v>
      </c>
      <c r="B57" s="41"/>
      <c r="C57" s="41"/>
      <c r="D57" s="41"/>
      <c r="E57" s="41"/>
      <c r="F57" s="41"/>
      <c r="G57" s="41"/>
      <c r="H57" s="41"/>
      <c r="I57" s="41"/>
      <c r="J57" s="39"/>
      <c r="K57" s="41"/>
      <c r="L57" s="41" t="s">
        <v>235</v>
      </c>
      <c r="M57" s="41"/>
      <c r="N57" s="228"/>
      <c r="O57" s="41"/>
      <c r="P57" s="41"/>
      <c r="Q57" s="41"/>
      <c r="R57" s="41"/>
      <c r="S57" s="225"/>
      <c r="T57" s="5"/>
    </row>
    <row r="58" spans="1:20" customFormat="1" ht="19.5" thickBot="1" x14ac:dyDescent="0.35">
      <c r="A58" s="226" t="s">
        <v>133</v>
      </c>
      <c r="B58" s="41"/>
      <c r="C58" s="41"/>
      <c r="D58" s="41"/>
      <c r="E58" s="41"/>
      <c r="F58" s="41"/>
      <c r="G58" s="41"/>
      <c r="H58" s="41"/>
      <c r="I58" s="41"/>
      <c r="J58" s="39"/>
      <c r="K58" s="41"/>
      <c r="L58" s="285" t="s">
        <v>364</v>
      </c>
      <c r="M58" s="41"/>
      <c r="N58" s="228"/>
      <c r="O58" s="41"/>
      <c r="P58" s="41"/>
      <c r="Q58" s="41"/>
      <c r="R58" s="41"/>
      <c r="S58" s="225"/>
      <c r="T58" s="5">
        <f>IF(L58="E",1,0)</f>
        <v>1</v>
      </c>
    </row>
    <row r="59" spans="1:20" customFormat="1" ht="18.75" x14ac:dyDescent="0.3">
      <c r="A59" s="226" t="s">
        <v>134</v>
      </c>
      <c r="B59" s="41"/>
      <c r="C59" s="41"/>
      <c r="D59" s="41"/>
      <c r="E59" s="41"/>
      <c r="F59" s="41"/>
      <c r="G59" s="41"/>
      <c r="H59" s="41"/>
      <c r="I59" s="41"/>
      <c r="J59" s="41"/>
      <c r="K59" s="41"/>
      <c r="L59" s="41"/>
      <c r="M59" s="41"/>
      <c r="N59" s="228"/>
      <c r="O59" s="41"/>
      <c r="P59" s="41"/>
      <c r="Q59" s="41"/>
      <c r="R59" s="41"/>
      <c r="S59" s="225"/>
      <c r="T59" s="5"/>
    </row>
    <row r="60" spans="1:20" customFormat="1" ht="18.75" x14ac:dyDescent="0.3">
      <c r="A60" s="226" t="s">
        <v>135</v>
      </c>
      <c r="B60" s="41"/>
      <c r="C60" s="41"/>
      <c r="D60" s="41"/>
      <c r="E60" s="41"/>
      <c r="F60" s="41"/>
      <c r="G60" s="41"/>
      <c r="H60" s="41"/>
      <c r="I60" s="41"/>
      <c r="J60" s="41"/>
      <c r="K60" s="41"/>
      <c r="L60" s="41"/>
      <c r="M60" s="41"/>
      <c r="N60" s="228"/>
      <c r="O60" s="41"/>
      <c r="P60" s="41"/>
      <c r="Q60" s="41"/>
      <c r="R60" s="41"/>
      <c r="S60" s="225"/>
      <c r="T60" s="5"/>
    </row>
    <row r="61" spans="1:20" customFormat="1" ht="18.75" x14ac:dyDescent="0.3">
      <c r="A61" s="226"/>
      <c r="B61" s="41"/>
      <c r="C61" s="41"/>
      <c r="D61" s="41"/>
      <c r="E61" s="41"/>
      <c r="F61" s="41"/>
      <c r="G61" s="41"/>
      <c r="H61" s="41"/>
      <c r="I61" s="41"/>
      <c r="J61" s="41"/>
      <c r="K61" s="41"/>
      <c r="L61" s="41"/>
      <c r="M61" s="41"/>
      <c r="N61" s="228"/>
      <c r="O61" s="41"/>
      <c r="P61" s="41"/>
      <c r="Q61" s="41"/>
      <c r="R61" s="41"/>
      <c r="S61" s="225"/>
      <c r="T61" s="5"/>
    </row>
    <row r="62" spans="1:20" customFormat="1" ht="18.75" x14ac:dyDescent="0.3">
      <c r="A62" s="226" t="s">
        <v>136</v>
      </c>
      <c r="B62" s="41"/>
      <c r="C62" s="41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228"/>
      <c r="O62" s="41"/>
      <c r="P62" s="41"/>
      <c r="Q62" s="41"/>
      <c r="R62" s="41"/>
      <c r="S62" s="225"/>
      <c r="T62" s="5"/>
    </row>
    <row r="63" spans="1:20" customFormat="1" ht="18.75" x14ac:dyDescent="0.3">
      <c r="A63" s="226" t="s">
        <v>137</v>
      </c>
      <c r="B63" s="41"/>
      <c r="C63" s="41"/>
      <c r="D63" s="41"/>
      <c r="E63" s="41"/>
      <c r="F63" s="41"/>
      <c r="G63" s="41"/>
      <c r="H63" s="41"/>
      <c r="I63" s="41"/>
      <c r="J63" s="41"/>
      <c r="K63" s="41"/>
      <c r="L63" s="41"/>
      <c r="M63" s="41"/>
      <c r="N63" s="228"/>
      <c r="O63" s="41"/>
      <c r="P63" s="41"/>
      <c r="Q63" s="41"/>
      <c r="R63" s="41"/>
      <c r="S63" s="225"/>
      <c r="T63" s="5"/>
    </row>
    <row r="64" spans="1:20" customFormat="1" ht="19.5" thickBot="1" x14ac:dyDescent="0.35">
      <c r="A64" s="226" t="s">
        <v>138</v>
      </c>
      <c r="B64" s="41"/>
      <c r="C64" s="41"/>
      <c r="D64" s="41"/>
      <c r="E64" s="41"/>
      <c r="F64" s="41"/>
      <c r="G64" s="41"/>
      <c r="H64" s="41"/>
      <c r="I64" s="41"/>
      <c r="J64" s="39"/>
      <c r="K64" s="41"/>
      <c r="L64" s="41" t="s">
        <v>235</v>
      </c>
      <c r="M64" s="41"/>
      <c r="N64" s="228"/>
      <c r="O64" s="41"/>
      <c r="P64" s="41"/>
      <c r="Q64" s="41"/>
      <c r="R64" s="41"/>
      <c r="S64" s="225"/>
      <c r="T64" s="5"/>
    </row>
    <row r="65" spans="1:20" customFormat="1" ht="19.5" thickBot="1" x14ac:dyDescent="0.35">
      <c r="A65" s="226" t="s">
        <v>139</v>
      </c>
      <c r="B65" s="41"/>
      <c r="C65" s="41"/>
      <c r="D65" s="41"/>
      <c r="E65" s="41"/>
      <c r="F65" s="41"/>
      <c r="G65" s="41"/>
      <c r="H65" s="41"/>
      <c r="I65" s="41"/>
      <c r="J65" s="39"/>
      <c r="K65" s="41"/>
      <c r="L65" s="285" t="s">
        <v>367</v>
      </c>
      <c r="M65" s="41"/>
      <c r="N65" s="228"/>
      <c r="O65" s="41"/>
      <c r="P65" s="41"/>
      <c r="Q65" s="41"/>
      <c r="R65" s="41"/>
      <c r="S65" s="225"/>
      <c r="T65" s="5">
        <f>IF(L65="C",1,0)</f>
        <v>1</v>
      </c>
    </row>
    <row r="66" spans="1:20" customFormat="1" ht="18.75" x14ac:dyDescent="0.3">
      <c r="A66" s="226" t="s">
        <v>140</v>
      </c>
      <c r="B66" s="41"/>
      <c r="C66" s="41"/>
      <c r="D66" s="41"/>
      <c r="E66" s="41"/>
      <c r="F66" s="41"/>
      <c r="G66" s="41"/>
      <c r="H66" s="41"/>
      <c r="I66" s="41"/>
      <c r="J66" s="39"/>
      <c r="K66" s="41"/>
      <c r="L66" s="41"/>
      <c r="M66" s="41"/>
      <c r="N66" s="228"/>
      <c r="O66" s="41"/>
      <c r="P66" s="41"/>
      <c r="Q66" s="41"/>
      <c r="R66" s="41"/>
      <c r="S66" s="225"/>
      <c r="T66" s="5"/>
    </row>
    <row r="67" spans="1:20" customFormat="1" ht="18.75" x14ac:dyDescent="0.3">
      <c r="A67" s="226" t="s">
        <v>141</v>
      </c>
      <c r="B67" s="41"/>
      <c r="C67" s="41"/>
      <c r="D67" s="41"/>
      <c r="E67" s="41"/>
      <c r="F67" s="41"/>
      <c r="G67" s="41"/>
      <c r="H67" s="41"/>
      <c r="I67" s="41"/>
      <c r="J67" s="39"/>
      <c r="K67" s="41"/>
      <c r="L67" s="41"/>
      <c r="M67" s="41"/>
      <c r="N67" s="228"/>
      <c r="O67" s="41"/>
      <c r="P67" s="41"/>
      <c r="Q67" s="41"/>
      <c r="R67" s="41"/>
      <c r="S67" s="225"/>
      <c r="T67" s="5"/>
    </row>
    <row r="68" spans="1:20" customFormat="1" ht="18.75" x14ac:dyDescent="0.3">
      <c r="A68" s="226"/>
      <c r="B68" s="41"/>
      <c r="C68" s="41"/>
      <c r="D68" s="41"/>
      <c r="E68" s="41"/>
      <c r="F68" s="41"/>
      <c r="G68" s="41"/>
      <c r="H68" s="41"/>
      <c r="I68" s="41"/>
      <c r="J68" s="39"/>
      <c r="K68" s="41"/>
      <c r="L68" s="41"/>
      <c r="M68" s="41"/>
      <c r="N68" s="228"/>
      <c r="O68" s="41"/>
      <c r="P68" s="41"/>
      <c r="Q68" s="41"/>
      <c r="R68" s="41"/>
      <c r="S68" s="225"/>
      <c r="T68" s="5"/>
    </row>
    <row r="69" spans="1:20" customFormat="1" ht="18.75" x14ac:dyDescent="0.3">
      <c r="A69" s="226" t="s">
        <v>142</v>
      </c>
      <c r="B69" s="41"/>
      <c r="C69" s="41"/>
      <c r="D69" s="41"/>
      <c r="E69" s="41"/>
      <c r="F69" s="41"/>
      <c r="G69" s="41"/>
      <c r="H69" s="41"/>
      <c r="I69" s="41"/>
      <c r="J69" s="39"/>
      <c r="K69" s="41"/>
      <c r="L69" s="41"/>
      <c r="M69" s="41"/>
      <c r="N69" s="228"/>
      <c r="O69" s="41"/>
      <c r="P69" s="41"/>
      <c r="Q69" s="41"/>
      <c r="R69" s="41"/>
      <c r="S69" s="225"/>
      <c r="T69" s="5"/>
    </row>
    <row r="70" spans="1:20" customFormat="1" ht="18.75" x14ac:dyDescent="0.3">
      <c r="A70" s="226" t="s">
        <v>143</v>
      </c>
      <c r="B70" s="41"/>
      <c r="C70" s="41"/>
      <c r="D70" s="41"/>
      <c r="E70" s="41"/>
      <c r="F70" s="41"/>
      <c r="G70" s="41"/>
      <c r="H70" s="41"/>
      <c r="I70" s="41"/>
      <c r="J70" s="39"/>
      <c r="K70" s="41"/>
      <c r="L70" s="41"/>
      <c r="M70" s="41"/>
      <c r="N70" s="228"/>
      <c r="O70" s="41"/>
      <c r="P70" s="41"/>
      <c r="Q70" s="41"/>
      <c r="R70" s="41"/>
      <c r="S70" s="225"/>
      <c r="T70" s="5"/>
    </row>
    <row r="71" spans="1:20" customFormat="1" ht="19.5" thickBot="1" x14ac:dyDescent="0.35">
      <c r="A71" s="226" t="s">
        <v>144</v>
      </c>
      <c r="B71" s="41"/>
      <c r="C71" s="41"/>
      <c r="D71" s="41"/>
      <c r="E71" s="41"/>
      <c r="F71" s="41"/>
      <c r="G71" s="41"/>
      <c r="H71" s="41"/>
      <c r="I71" s="41"/>
      <c r="J71" s="39"/>
      <c r="K71" s="41"/>
      <c r="L71" s="41" t="s">
        <v>235</v>
      </c>
      <c r="M71" s="41"/>
      <c r="N71" s="228"/>
      <c r="O71" s="41"/>
      <c r="P71" s="41"/>
      <c r="Q71" s="41"/>
      <c r="R71" s="41"/>
      <c r="S71" s="225"/>
      <c r="T71" s="5"/>
    </row>
    <row r="72" spans="1:20" customFormat="1" ht="19.5" thickBot="1" x14ac:dyDescent="0.35">
      <c r="A72" s="226" t="s">
        <v>145</v>
      </c>
      <c r="B72" s="41"/>
      <c r="C72" s="41"/>
      <c r="D72" s="41"/>
      <c r="E72" s="41"/>
      <c r="F72" s="41"/>
      <c r="G72" s="41"/>
      <c r="H72" s="41"/>
      <c r="I72" s="41"/>
      <c r="J72" s="39"/>
      <c r="K72" s="41"/>
      <c r="L72" s="285" t="s">
        <v>365</v>
      </c>
      <c r="M72" s="41"/>
      <c r="N72" s="228"/>
      <c r="O72" s="41"/>
      <c r="P72" s="41"/>
      <c r="Q72" s="41"/>
      <c r="R72" s="41"/>
      <c r="S72" s="225"/>
      <c r="T72" s="5">
        <f>IF(L72="B",1,0)</f>
        <v>1</v>
      </c>
    </row>
    <row r="73" spans="1:20" customFormat="1" ht="18.75" x14ac:dyDescent="0.3">
      <c r="A73" s="226" t="s">
        <v>146</v>
      </c>
      <c r="B73" s="41"/>
      <c r="C73" s="41"/>
      <c r="D73" s="41"/>
      <c r="E73" s="41"/>
      <c r="F73" s="41"/>
      <c r="G73" s="41"/>
      <c r="H73" s="41"/>
      <c r="I73" s="41"/>
      <c r="J73" s="39"/>
      <c r="K73" s="41"/>
      <c r="L73" s="41"/>
      <c r="M73" s="41"/>
      <c r="N73" s="228"/>
      <c r="O73" s="41"/>
      <c r="P73" s="41"/>
      <c r="Q73" s="41"/>
      <c r="R73" s="41"/>
      <c r="S73" s="225"/>
      <c r="T73" s="5"/>
    </row>
    <row r="74" spans="1:20" customFormat="1" ht="18.75" x14ac:dyDescent="0.3">
      <c r="A74" s="226" t="s">
        <v>147</v>
      </c>
      <c r="B74" s="41"/>
      <c r="C74" s="41"/>
      <c r="D74" s="41"/>
      <c r="E74" s="41"/>
      <c r="F74" s="41"/>
      <c r="G74" s="41"/>
      <c r="H74" s="41"/>
      <c r="I74" s="41"/>
      <c r="J74" s="39"/>
      <c r="K74" s="41"/>
      <c r="L74" s="41"/>
      <c r="M74" s="41"/>
      <c r="N74" s="228"/>
      <c r="O74" s="41"/>
      <c r="P74" s="41"/>
      <c r="Q74" s="41"/>
      <c r="R74" s="41"/>
      <c r="S74" s="225"/>
      <c r="T74" s="5"/>
    </row>
    <row r="75" spans="1:20" customFormat="1" ht="18.75" x14ac:dyDescent="0.3">
      <c r="A75" s="226"/>
      <c r="B75" s="41"/>
      <c r="C75" s="41"/>
      <c r="D75" s="41"/>
      <c r="E75" s="41"/>
      <c r="F75" s="41"/>
      <c r="G75" s="41"/>
      <c r="H75" s="41"/>
      <c r="I75" s="41"/>
      <c r="J75" s="39"/>
      <c r="K75" s="41"/>
      <c r="L75" s="41"/>
      <c r="M75" s="41"/>
      <c r="N75" s="228"/>
      <c r="O75" s="41"/>
      <c r="P75" s="41"/>
      <c r="Q75" s="41"/>
      <c r="R75" s="41"/>
      <c r="S75" s="225"/>
      <c r="T75" s="5"/>
    </row>
    <row r="76" spans="1:20" customFormat="1" ht="18.75" x14ac:dyDescent="0.3">
      <c r="A76" s="226" t="s">
        <v>148</v>
      </c>
      <c r="B76" s="41"/>
      <c r="C76" s="41"/>
      <c r="D76" s="41"/>
      <c r="E76" s="41"/>
      <c r="F76" s="41"/>
      <c r="G76" s="41"/>
      <c r="H76" s="41"/>
      <c r="I76" s="41"/>
      <c r="J76" s="39"/>
      <c r="K76" s="41"/>
      <c r="L76" s="41"/>
      <c r="M76" s="41"/>
      <c r="N76" s="228"/>
      <c r="O76" s="41"/>
      <c r="P76" s="41"/>
      <c r="Q76" s="41"/>
      <c r="R76" s="41"/>
      <c r="S76" s="225"/>
      <c r="T76" s="5"/>
    </row>
    <row r="77" spans="1:20" customFormat="1" ht="18.75" x14ac:dyDescent="0.3">
      <c r="A77" s="226" t="s">
        <v>149</v>
      </c>
      <c r="B77" s="41"/>
      <c r="C77" s="41"/>
      <c r="D77" s="41"/>
      <c r="E77" s="41"/>
      <c r="F77" s="41"/>
      <c r="G77" s="41"/>
      <c r="H77" s="41"/>
      <c r="I77" s="41"/>
      <c r="J77" s="39"/>
      <c r="K77" s="41"/>
      <c r="L77" s="41"/>
      <c r="M77" s="41"/>
      <c r="N77" s="228"/>
      <c r="O77" s="41"/>
      <c r="P77" s="41"/>
      <c r="Q77" s="41"/>
      <c r="R77" s="41"/>
      <c r="S77" s="225"/>
      <c r="T77" s="5"/>
    </row>
    <row r="78" spans="1:20" customFormat="1" ht="19.5" thickBot="1" x14ac:dyDescent="0.35">
      <c r="A78" s="226" t="s">
        <v>150</v>
      </c>
      <c r="B78" s="41"/>
      <c r="C78" s="41"/>
      <c r="D78" s="41"/>
      <c r="E78" s="41"/>
      <c r="F78" s="41"/>
      <c r="G78" s="41"/>
      <c r="H78" s="41"/>
      <c r="I78" s="41"/>
      <c r="J78" s="39"/>
      <c r="K78" s="41"/>
      <c r="L78" s="41" t="s">
        <v>235</v>
      </c>
      <c r="M78" s="41"/>
      <c r="N78" s="228"/>
      <c r="O78" s="41"/>
      <c r="P78" s="41"/>
      <c r="Q78" s="41"/>
      <c r="R78" s="41"/>
      <c r="S78" s="225"/>
      <c r="T78" s="5"/>
    </row>
    <row r="79" spans="1:20" customFormat="1" ht="19.5" thickBot="1" x14ac:dyDescent="0.35">
      <c r="A79" s="226" t="s">
        <v>151</v>
      </c>
      <c r="B79" s="41"/>
      <c r="C79" s="41"/>
      <c r="D79" s="41"/>
      <c r="E79" s="41"/>
      <c r="F79" s="41"/>
      <c r="G79" s="41"/>
      <c r="H79" s="41"/>
      <c r="I79" s="41"/>
      <c r="J79" s="39"/>
      <c r="K79" s="41"/>
      <c r="L79" s="285" t="s">
        <v>368</v>
      </c>
      <c r="M79" s="41"/>
      <c r="N79" s="228"/>
      <c r="O79" s="41"/>
      <c r="P79" s="41"/>
      <c r="Q79" s="41"/>
      <c r="R79" s="41"/>
      <c r="S79" s="225"/>
      <c r="T79" s="5">
        <f>IF(L79="D",1,0)</f>
        <v>1</v>
      </c>
    </row>
    <row r="80" spans="1:20" customFormat="1" ht="18.75" x14ac:dyDescent="0.3">
      <c r="A80" s="226" t="s">
        <v>152</v>
      </c>
      <c r="B80" s="41"/>
      <c r="C80" s="41"/>
      <c r="D80" s="41"/>
      <c r="E80" s="41"/>
      <c r="F80" s="41"/>
      <c r="G80" s="41"/>
      <c r="H80" s="41"/>
      <c r="I80" s="41"/>
      <c r="J80" s="41"/>
      <c r="K80" s="41"/>
      <c r="L80" s="41"/>
      <c r="M80" s="41"/>
      <c r="N80" s="228"/>
      <c r="O80" s="41"/>
      <c r="P80" s="41"/>
      <c r="Q80" s="41"/>
      <c r="R80" s="41"/>
      <c r="S80" s="225"/>
      <c r="T80" s="5"/>
    </row>
    <row r="81" spans="1:20" customFormat="1" ht="18.75" x14ac:dyDescent="0.3">
      <c r="A81" s="226" t="s">
        <v>153</v>
      </c>
      <c r="B81" s="41"/>
      <c r="C81" s="41"/>
      <c r="D81" s="41"/>
      <c r="E81" s="41"/>
      <c r="F81" s="41"/>
      <c r="G81" s="41"/>
      <c r="H81" s="41"/>
      <c r="I81" s="41"/>
      <c r="J81" s="41"/>
      <c r="K81" s="41"/>
      <c r="L81" s="41"/>
      <c r="M81" s="41"/>
      <c r="N81" s="228"/>
      <c r="O81" s="41"/>
      <c r="P81" s="41"/>
      <c r="Q81" s="41"/>
      <c r="R81" s="41"/>
      <c r="S81" s="225"/>
      <c r="T81" s="5"/>
    </row>
    <row r="82" spans="1:20" customFormat="1" ht="18.75" x14ac:dyDescent="0.3">
      <c r="A82" s="226"/>
      <c r="B82" s="41"/>
      <c r="C82" s="41"/>
      <c r="D82" s="41"/>
      <c r="E82" s="41"/>
      <c r="F82" s="41"/>
      <c r="G82" s="41"/>
      <c r="H82" s="41"/>
      <c r="I82" s="41"/>
      <c r="J82" s="41"/>
      <c r="K82" s="41"/>
      <c r="L82" s="41"/>
      <c r="M82" s="41"/>
      <c r="N82" s="228"/>
      <c r="O82" s="41"/>
      <c r="P82" s="41"/>
      <c r="Q82" s="41"/>
      <c r="R82" s="41"/>
      <c r="S82" s="225"/>
      <c r="T82" s="5"/>
    </row>
    <row r="83" spans="1:20" customFormat="1" ht="18.75" x14ac:dyDescent="0.3">
      <c r="A83" s="226" t="s">
        <v>154</v>
      </c>
      <c r="B83" s="41"/>
      <c r="C83" s="41"/>
      <c r="D83" s="41"/>
      <c r="E83" s="41"/>
      <c r="F83" s="41"/>
      <c r="G83" s="41"/>
      <c r="H83" s="41"/>
      <c r="I83" s="41"/>
      <c r="J83" s="41"/>
      <c r="K83" s="41"/>
      <c r="L83" s="41"/>
      <c r="M83" s="41"/>
      <c r="N83" s="228"/>
      <c r="O83" s="41"/>
      <c r="P83" s="41"/>
      <c r="Q83" s="41"/>
      <c r="R83" s="41"/>
      <c r="S83" s="225"/>
      <c r="T83" s="5"/>
    </row>
    <row r="84" spans="1:20" customFormat="1" ht="18.75" x14ac:dyDescent="0.3">
      <c r="A84" s="226" t="s">
        <v>155</v>
      </c>
      <c r="B84" s="41"/>
      <c r="C84" s="41"/>
      <c r="D84" s="41"/>
      <c r="E84" s="41"/>
      <c r="F84" s="41"/>
      <c r="G84" s="41"/>
      <c r="H84" s="41"/>
      <c r="I84" s="41"/>
      <c r="J84" s="41"/>
      <c r="K84" s="41"/>
      <c r="L84" s="41"/>
      <c r="M84" s="41"/>
      <c r="N84" s="228"/>
      <c r="O84" s="41"/>
      <c r="P84" s="41"/>
      <c r="Q84" s="41"/>
      <c r="R84" s="41"/>
      <c r="S84" s="225"/>
      <c r="T84" s="5"/>
    </row>
    <row r="85" spans="1:20" customFormat="1" ht="18.75" x14ac:dyDescent="0.3">
      <c r="A85" s="226" t="s">
        <v>156</v>
      </c>
      <c r="B85" s="41"/>
      <c r="C85" s="41"/>
      <c r="D85" s="41"/>
      <c r="E85" s="41"/>
      <c r="F85" s="41"/>
      <c r="G85" s="41"/>
      <c r="H85" s="41"/>
      <c r="I85" s="41"/>
      <c r="J85" s="41"/>
      <c r="K85" s="41"/>
      <c r="L85" s="41"/>
      <c r="M85" s="41"/>
      <c r="N85" s="228"/>
      <c r="O85" s="41"/>
      <c r="P85" s="41"/>
      <c r="Q85" s="41"/>
      <c r="R85" s="41"/>
      <c r="S85" s="225"/>
      <c r="T85" s="5"/>
    </row>
    <row r="86" spans="1:20" customFormat="1" ht="19.5" thickBot="1" x14ac:dyDescent="0.35">
      <c r="A86" s="226" t="s">
        <v>157</v>
      </c>
      <c r="B86" s="41"/>
      <c r="C86" s="41"/>
      <c r="D86" s="41"/>
      <c r="E86" s="41"/>
      <c r="F86" s="41"/>
      <c r="G86" s="41"/>
      <c r="H86" s="41"/>
      <c r="I86" s="41"/>
      <c r="J86" s="39"/>
      <c r="K86" s="41"/>
      <c r="L86" s="41" t="s">
        <v>235</v>
      </c>
      <c r="M86" s="41"/>
      <c r="N86" s="228"/>
      <c r="O86" s="41"/>
      <c r="P86" s="41"/>
      <c r="Q86" s="41"/>
      <c r="R86" s="41"/>
      <c r="S86" s="225"/>
      <c r="T86" s="5"/>
    </row>
    <row r="87" spans="1:20" customFormat="1" ht="19.5" thickBot="1" x14ac:dyDescent="0.35">
      <c r="A87" s="226" t="s">
        <v>158</v>
      </c>
      <c r="B87" s="41"/>
      <c r="C87" s="41"/>
      <c r="D87" s="41"/>
      <c r="E87" s="41"/>
      <c r="F87" s="41"/>
      <c r="G87" s="41"/>
      <c r="H87" s="41"/>
      <c r="I87" s="41"/>
      <c r="J87" s="39"/>
      <c r="K87" s="41"/>
      <c r="L87" s="285" t="s">
        <v>368</v>
      </c>
      <c r="M87" s="41"/>
      <c r="N87" s="228"/>
      <c r="O87" s="41"/>
      <c r="P87" s="41"/>
      <c r="Q87" s="41"/>
      <c r="R87" s="41"/>
      <c r="S87" s="225"/>
      <c r="T87" s="5">
        <f>IF(L87="D",1,0)</f>
        <v>1</v>
      </c>
    </row>
    <row r="88" spans="1:20" customFormat="1" ht="18.75" x14ac:dyDescent="0.3">
      <c r="A88" s="226" t="s">
        <v>159</v>
      </c>
      <c r="B88" s="41"/>
      <c r="C88" s="41"/>
      <c r="D88" s="41"/>
      <c r="E88" s="41"/>
      <c r="F88" s="41"/>
      <c r="G88" s="41"/>
      <c r="H88" s="41"/>
      <c r="I88" s="41"/>
      <c r="J88" s="39"/>
      <c r="K88" s="41"/>
      <c r="L88" s="41"/>
      <c r="M88" s="41"/>
      <c r="N88" s="228"/>
      <c r="O88" s="41"/>
      <c r="P88" s="41"/>
      <c r="Q88" s="41"/>
      <c r="R88" s="41"/>
      <c r="S88" s="225"/>
      <c r="T88" s="5"/>
    </row>
    <row r="89" spans="1:20" customFormat="1" ht="18.75" x14ac:dyDescent="0.3">
      <c r="A89" s="226" t="s">
        <v>160</v>
      </c>
      <c r="B89" s="41"/>
      <c r="C89" s="41"/>
      <c r="D89" s="41"/>
      <c r="E89" s="41"/>
      <c r="F89" s="41"/>
      <c r="G89" s="41"/>
      <c r="H89" s="41"/>
      <c r="I89" s="41"/>
      <c r="J89" s="39"/>
      <c r="K89" s="41"/>
      <c r="L89" s="41"/>
      <c r="M89" s="41"/>
      <c r="N89" s="228"/>
      <c r="O89" s="41"/>
      <c r="P89" s="41"/>
      <c r="Q89" s="41"/>
      <c r="R89" s="41"/>
      <c r="S89" s="225"/>
      <c r="T89" s="5"/>
    </row>
    <row r="90" spans="1:20" customFormat="1" ht="18.75" x14ac:dyDescent="0.3">
      <c r="A90" s="226"/>
      <c r="B90" s="41"/>
      <c r="C90" s="41"/>
      <c r="D90" s="41"/>
      <c r="E90" s="41"/>
      <c r="F90" s="41"/>
      <c r="G90" s="41"/>
      <c r="H90" s="41"/>
      <c r="I90" s="41"/>
      <c r="J90" s="39"/>
      <c r="K90" s="41"/>
      <c r="L90" s="41"/>
      <c r="M90" s="41"/>
      <c r="N90" s="228"/>
      <c r="O90" s="41"/>
      <c r="P90" s="41"/>
      <c r="Q90" s="41"/>
      <c r="R90" s="41"/>
      <c r="S90" s="225"/>
      <c r="T90" s="5"/>
    </row>
    <row r="91" spans="1:20" customFormat="1" ht="18.75" x14ac:dyDescent="0.3">
      <c r="A91" s="226" t="s">
        <v>161</v>
      </c>
      <c r="B91" s="41"/>
      <c r="C91" s="41"/>
      <c r="D91" s="41"/>
      <c r="E91" s="41"/>
      <c r="F91" s="41"/>
      <c r="G91" s="41"/>
      <c r="H91" s="41"/>
      <c r="I91" s="41"/>
      <c r="J91" s="39"/>
      <c r="K91" s="41"/>
      <c r="L91" s="41"/>
      <c r="M91" s="41"/>
      <c r="N91" s="228"/>
      <c r="O91" s="41"/>
      <c r="P91" s="41"/>
      <c r="Q91" s="41"/>
      <c r="R91" s="41"/>
      <c r="S91" s="225"/>
      <c r="T91" s="5"/>
    </row>
    <row r="92" spans="1:20" customFormat="1" ht="18.75" x14ac:dyDescent="0.3">
      <c r="A92" s="226" t="s">
        <v>162</v>
      </c>
      <c r="B92" s="41"/>
      <c r="C92" s="41"/>
      <c r="D92" s="41"/>
      <c r="E92" s="41"/>
      <c r="F92" s="41"/>
      <c r="G92" s="41"/>
      <c r="H92" s="41"/>
      <c r="I92" s="41"/>
      <c r="J92" s="39"/>
      <c r="K92" s="41"/>
      <c r="L92" s="41"/>
      <c r="M92" s="41"/>
      <c r="N92" s="228"/>
      <c r="O92" s="41"/>
      <c r="P92" s="41"/>
      <c r="Q92" s="41"/>
      <c r="R92" s="41"/>
      <c r="S92" s="225"/>
      <c r="T92" s="5"/>
    </row>
    <row r="93" spans="1:20" customFormat="1" ht="19.5" thickBot="1" x14ac:dyDescent="0.35">
      <c r="A93" s="226" t="s">
        <v>163</v>
      </c>
      <c r="B93" s="41"/>
      <c r="C93" s="41"/>
      <c r="D93" s="41"/>
      <c r="E93" s="41"/>
      <c r="F93" s="41"/>
      <c r="G93" s="41"/>
      <c r="H93" s="41"/>
      <c r="I93" s="41"/>
      <c r="J93" s="39"/>
      <c r="K93" s="41"/>
      <c r="L93" s="41" t="s">
        <v>235</v>
      </c>
      <c r="M93" s="41"/>
      <c r="N93" s="228"/>
      <c r="O93" s="41"/>
      <c r="P93" s="41"/>
      <c r="Q93" s="41"/>
      <c r="R93" s="41"/>
      <c r="S93" s="225"/>
      <c r="T93" s="5"/>
    </row>
    <row r="94" spans="1:20" customFormat="1" ht="19.5" thickBot="1" x14ac:dyDescent="0.35">
      <c r="A94" s="226" t="s">
        <v>164</v>
      </c>
      <c r="B94" s="41"/>
      <c r="C94" s="41"/>
      <c r="D94" s="41"/>
      <c r="E94" s="41"/>
      <c r="F94" s="41"/>
      <c r="G94" s="41"/>
      <c r="H94" s="41"/>
      <c r="I94" s="41"/>
      <c r="J94" s="39"/>
      <c r="K94" s="41"/>
      <c r="L94" s="285" t="s">
        <v>366</v>
      </c>
      <c r="M94" s="41"/>
      <c r="N94" s="228"/>
      <c r="O94" s="41"/>
      <c r="P94" s="41"/>
      <c r="Q94" s="41"/>
      <c r="R94" s="41"/>
      <c r="S94" s="225"/>
      <c r="T94" s="5">
        <f>IF(L94="A",1,0)</f>
        <v>1</v>
      </c>
    </row>
    <row r="95" spans="1:20" customFormat="1" ht="18.75" x14ac:dyDescent="0.3">
      <c r="A95" s="226" t="s">
        <v>165</v>
      </c>
      <c r="B95" s="41"/>
      <c r="C95" s="41"/>
      <c r="D95" s="41"/>
      <c r="E95" s="41"/>
      <c r="F95" s="41"/>
      <c r="G95" s="41"/>
      <c r="H95" s="41"/>
      <c r="I95" s="41"/>
      <c r="J95" s="39"/>
      <c r="K95" s="41"/>
      <c r="L95" s="41"/>
      <c r="M95" s="41"/>
      <c r="N95" s="228"/>
      <c r="O95" s="41"/>
      <c r="P95" s="41"/>
      <c r="Q95" s="41"/>
      <c r="R95" s="41"/>
      <c r="S95" s="225"/>
      <c r="T95" s="5"/>
    </row>
    <row r="96" spans="1:20" customFormat="1" ht="18.75" x14ac:dyDescent="0.3">
      <c r="A96" s="226" t="s">
        <v>166</v>
      </c>
      <c r="B96" s="41"/>
      <c r="C96" s="41"/>
      <c r="D96" s="41"/>
      <c r="E96" s="41"/>
      <c r="F96" s="41"/>
      <c r="G96" s="41"/>
      <c r="H96" s="41"/>
      <c r="I96" s="41"/>
      <c r="J96" s="39"/>
      <c r="K96" s="41"/>
      <c r="L96" s="41"/>
      <c r="M96" s="41"/>
      <c r="N96" s="228"/>
      <c r="O96" s="41"/>
      <c r="P96" s="41"/>
      <c r="Q96" s="41"/>
      <c r="R96" s="41"/>
      <c r="S96" s="225"/>
      <c r="T96" s="5"/>
    </row>
    <row r="97" spans="1:20" customFormat="1" ht="18.75" x14ac:dyDescent="0.3">
      <c r="A97" s="226"/>
      <c r="B97" s="41"/>
      <c r="C97" s="41"/>
      <c r="D97" s="41"/>
      <c r="E97" s="41"/>
      <c r="F97" s="41"/>
      <c r="G97" s="41"/>
      <c r="H97" s="41"/>
      <c r="I97" s="41"/>
      <c r="J97" s="39"/>
      <c r="K97" s="41"/>
      <c r="L97" s="41"/>
      <c r="M97" s="41"/>
      <c r="N97" s="228"/>
      <c r="O97" s="41"/>
      <c r="P97" s="41"/>
      <c r="Q97" s="41"/>
      <c r="R97" s="41"/>
      <c r="S97" s="225"/>
      <c r="T97" s="5"/>
    </row>
    <row r="98" spans="1:20" customFormat="1" ht="18.75" x14ac:dyDescent="0.3">
      <c r="A98" s="226" t="s">
        <v>167</v>
      </c>
      <c r="B98" s="41"/>
      <c r="C98" s="41"/>
      <c r="D98" s="41"/>
      <c r="E98" s="41"/>
      <c r="F98" s="41"/>
      <c r="G98" s="41"/>
      <c r="H98" s="41"/>
      <c r="I98" s="41"/>
      <c r="J98" s="39"/>
      <c r="K98" s="41"/>
      <c r="L98" s="41"/>
      <c r="M98" s="41"/>
      <c r="N98" s="228"/>
      <c r="O98" s="41"/>
      <c r="P98" s="41"/>
      <c r="Q98" s="41"/>
      <c r="R98" s="41"/>
      <c r="S98" s="225"/>
      <c r="T98" s="5"/>
    </row>
    <row r="99" spans="1:20" customFormat="1" ht="18.75" x14ac:dyDescent="0.3">
      <c r="A99" s="226" t="s">
        <v>168</v>
      </c>
      <c r="B99" s="41"/>
      <c r="C99" s="41"/>
      <c r="D99" s="41"/>
      <c r="E99" s="41"/>
      <c r="F99" s="41"/>
      <c r="G99" s="41"/>
      <c r="H99" s="41"/>
      <c r="I99" s="41"/>
      <c r="J99" s="39"/>
      <c r="K99" s="41"/>
      <c r="L99" s="41"/>
      <c r="M99" s="41"/>
      <c r="N99" s="228"/>
      <c r="O99" s="41"/>
      <c r="P99" s="41"/>
      <c r="Q99" s="41"/>
      <c r="R99" s="41"/>
      <c r="S99" s="225"/>
      <c r="T99" s="5"/>
    </row>
    <row r="100" spans="1:20" customFormat="1" ht="19.5" thickBot="1" x14ac:dyDescent="0.35">
      <c r="A100" s="226" t="s">
        <v>169</v>
      </c>
      <c r="B100" s="41"/>
      <c r="C100" s="41"/>
      <c r="D100" s="41"/>
      <c r="E100" s="41"/>
      <c r="F100" s="41"/>
      <c r="G100" s="41"/>
      <c r="H100" s="41"/>
      <c r="I100" s="41"/>
      <c r="J100" s="39"/>
      <c r="K100" s="41"/>
      <c r="L100" s="41" t="s">
        <v>235</v>
      </c>
      <c r="M100" s="41"/>
      <c r="N100" s="228"/>
      <c r="O100" s="41"/>
      <c r="P100" s="41"/>
      <c r="Q100" s="41"/>
      <c r="R100" s="41"/>
      <c r="S100" s="225"/>
      <c r="T100" s="5"/>
    </row>
    <row r="101" spans="1:20" customFormat="1" ht="19.5" thickBot="1" x14ac:dyDescent="0.35">
      <c r="A101" s="226" t="s">
        <v>170</v>
      </c>
      <c r="B101" s="41"/>
      <c r="C101" s="41"/>
      <c r="D101" s="41"/>
      <c r="E101" s="41"/>
      <c r="F101" s="41"/>
      <c r="G101" s="41"/>
      <c r="H101" s="41"/>
      <c r="I101" s="41"/>
      <c r="J101" s="39"/>
      <c r="K101" s="41"/>
      <c r="L101" s="285" t="s">
        <v>364</v>
      </c>
      <c r="M101" s="41"/>
      <c r="N101" s="228"/>
      <c r="O101" s="41"/>
      <c r="P101" s="41"/>
      <c r="Q101" s="41"/>
      <c r="R101" s="41"/>
      <c r="S101" s="225"/>
      <c r="T101" s="5">
        <f>IF(L101="E",1,0)</f>
        <v>1</v>
      </c>
    </row>
    <row r="102" spans="1:20" customFormat="1" ht="18.75" x14ac:dyDescent="0.3">
      <c r="A102" s="226" t="s">
        <v>171</v>
      </c>
      <c r="B102" s="41"/>
      <c r="C102" s="41"/>
      <c r="D102" s="41"/>
      <c r="E102" s="41"/>
      <c r="F102" s="41"/>
      <c r="G102" s="41"/>
      <c r="H102" s="41"/>
      <c r="I102" s="41"/>
      <c r="J102" s="41"/>
      <c r="K102" s="41"/>
      <c r="L102" s="41"/>
      <c r="M102" s="41"/>
      <c r="N102" s="228"/>
      <c r="O102" s="41"/>
      <c r="P102" s="41"/>
      <c r="Q102" s="41"/>
      <c r="R102" s="41"/>
      <c r="S102" s="225"/>
      <c r="T102" s="5"/>
    </row>
    <row r="103" spans="1:20" customFormat="1" ht="18.75" x14ac:dyDescent="0.3">
      <c r="A103" s="226" t="s">
        <v>172</v>
      </c>
      <c r="B103" s="41"/>
      <c r="C103" s="41"/>
      <c r="D103" s="41"/>
      <c r="E103" s="41"/>
      <c r="F103" s="41"/>
      <c r="G103" s="41"/>
      <c r="H103" s="41"/>
      <c r="I103" s="41"/>
      <c r="J103" s="41"/>
      <c r="K103" s="41"/>
      <c r="L103" s="41"/>
      <c r="M103" s="41"/>
      <c r="N103" s="228"/>
      <c r="O103" s="41"/>
      <c r="P103" s="41"/>
      <c r="Q103" s="41"/>
      <c r="R103" s="41"/>
      <c r="S103" s="225"/>
      <c r="T103" s="5"/>
    </row>
    <row r="104" spans="1:20" customFormat="1" ht="18.75" x14ac:dyDescent="0.3">
      <c r="A104" s="226" t="s">
        <v>173</v>
      </c>
      <c r="B104" s="41"/>
      <c r="C104" s="41"/>
      <c r="D104" s="41"/>
      <c r="E104" s="41"/>
      <c r="F104" s="41"/>
      <c r="G104" s="41"/>
      <c r="H104" s="41"/>
      <c r="I104" s="41"/>
      <c r="J104" s="41"/>
      <c r="K104" s="41"/>
      <c r="L104" s="41"/>
      <c r="M104" s="41"/>
      <c r="N104" s="228"/>
      <c r="O104" s="41"/>
      <c r="P104" s="41"/>
      <c r="Q104" s="41"/>
      <c r="R104" s="41"/>
      <c r="S104" s="225"/>
      <c r="T104" s="5"/>
    </row>
    <row r="105" spans="1:20" customFormat="1" ht="18.75" x14ac:dyDescent="0.3">
      <c r="A105" s="226"/>
      <c r="B105" s="41"/>
      <c r="C105" s="41"/>
      <c r="D105" s="41"/>
      <c r="E105" s="41"/>
      <c r="F105" s="41"/>
      <c r="G105" s="41"/>
      <c r="H105" s="41"/>
      <c r="I105" s="41"/>
      <c r="J105" s="41"/>
      <c r="K105" s="41"/>
      <c r="L105" s="41"/>
      <c r="M105" s="41"/>
      <c r="N105" s="228"/>
      <c r="O105" s="41"/>
      <c r="P105" s="41"/>
      <c r="Q105" s="41"/>
      <c r="R105" s="41"/>
      <c r="S105" s="225"/>
      <c r="T105" s="5"/>
    </row>
    <row r="106" spans="1:20" customFormat="1" ht="18.75" x14ac:dyDescent="0.3">
      <c r="A106" s="226" t="s">
        <v>174</v>
      </c>
      <c r="B106" s="41"/>
      <c r="C106" s="41"/>
      <c r="D106" s="41"/>
      <c r="E106" s="41"/>
      <c r="F106" s="41"/>
      <c r="G106" s="41"/>
      <c r="H106" s="41"/>
      <c r="I106" s="41"/>
      <c r="J106" s="41"/>
      <c r="K106" s="41"/>
      <c r="L106" s="41"/>
      <c r="M106" s="41"/>
      <c r="N106" s="228"/>
      <c r="O106" s="41"/>
      <c r="P106" s="41"/>
      <c r="Q106" s="41"/>
      <c r="R106" s="41"/>
      <c r="S106" s="225"/>
      <c r="T106" s="5"/>
    </row>
    <row r="107" spans="1:20" customFormat="1" ht="18.75" x14ac:dyDescent="0.3">
      <c r="A107" s="226" t="s">
        <v>175</v>
      </c>
      <c r="B107" s="41"/>
      <c r="C107" s="41"/>
      <c r="D107" s="41"/>
      <c r="E107" s="41"/>
      <c r="F107" s="41"/>
      <c r="G107" s="41"/>
      <c r="H107" s="41"/>
      <c r="I107" s="41"/>
      <c r="J107" s="41"/>
      <c r="K107" s="41"/>
      <c r="L107" s="41"/>
      <c r="M107" s="41"/>
      <c r="N107" s="228"/>
      <c r="O107" s="41"/>
      <c r="P107" s="41"/>
      <c r="Q107" s="41"/>
      <c r="R107" s="41"/>
      <c r="S107" s="225"/>
      <c r="T107" s="5"/>
    </row>
    <row r="108" spans="1:20" customFormat="1" ht="19.5" thickBot="1" x14ac:dyDescent="0.35">
      <c r="A108" s="226" t="s">
        <v>176</v>
      </c>
      <c r="B108" s="41"/>
      <c r="C108" s="41"/>
      <c r="D108" s="41"/>
      <c r="E108" s="41"/>
      <c r="F108" s="41"/>
      <c r="G108" s="41"/>
      <c r="H108" s="41"/>
      <c r="I108" s="41"/>
      <c r="J108" s="227"/>
      <c r="K108" s="41"/>
      <c r="L108" s="41" t="s">
        <v>235</v>
      </c>
      <c r="M108" s="41"/>
      <c r="N108" s="228"/>
      <c r="O108" s="41"/>
      <c r="P108" s="41"/>
      <c r="Q108" s="41"/>
      <c r="R108" s="41"/>
      <c r="S108" s="225"/>
      <c r="T108" s="5"/>
    </row>
    <row r="109" spans="1:20" customFormat="1" ht="19.5" thickBot="1" x14ac:dyDescent="0.35">
      <c r="A109" s="226" t="s">
        <v>177</v>
      </c>
      <c r="B109" s="41"/>
      <c r="C109" s="41"/>
      <c r="D109" s="41"/>
      <c r="E109" s="41"/>
      <c r="F109" s="41"/>
      <c r="G109" s="41"/>
      <c r="H109" s="41"/>
      <c r="I109" s="41"/>
      <c r="J109" s="39"/>
      <c r="K109" s="41"/>
      <c r="L109" s="285" t="s">
        <v>368</v>
      </c>
      <c r="M109" s="41"/>
      <c r="N109" s="228"/>
      <c r="O109" s="41"/>
      <c r="P109" s="41"/>
      <c r="Q109" s="41"/>
      <c r="R109" s="41"/>
      <c r="S109" s="225"/>
      <c r="T109" s="5">
        <f>IF(L109="D",1,0)</f>
        <v>1</v>
      </c>
    </row>
    <row r="110" spans="1:20" customFormat="1" ht="18.75" x14ac:dyDescent="0.3">
      <c r="A110" s="226" t="s">
        <v>178</v>
      </c>
      <c r="B110" s="41"/>
      <c r="C110" s="41"/>
      <c r="D110" s="41"/>
      <c r="E110" s="41"/>
      <c r="F110" s="41"/>
      <c r="G110" s="41"/>
      <c r="H110" s="41"/>
      <c r="I110" s="41"/>
      <c r="J110" s="39"/>
      <c r="K110" s="41"/>
      <c r="L110" s="41"/>
      <c r="M110" s="41"/>
      <c r="N110" s="228"/>
      <c r="O110" s="41"/>
      <c r="P110" s="41"/>
      <c r="Q110" s="41"/>
      <c r="R110" s="41"/>
      <c r="S110" s="225"/>
      <c r="T110" s="5"/>
    </row>
    <row r="111" spans="1:20" customFormat="1" ht="18.75" x14ac:dyDescent="0.3">
      <c r="A111" s="226" t="s">
        <v>179</v>
      </c>
      <c r="B111" s="41"/>
      <c r="C111" s="41"/>
      <c r="D111" s="41"/>
      <c r="E111" s="41"/>
      <c r="F111" s="41"/>
      <c r="G111" s="41"/>
      <c r="H111" s="41"/>
      <c r="I111" s="41"/>
      <c r="J111" s="39"/>
      <c r="K111" s="41"/>
      <c r="L111" s="41"/>
      <c r="M111" s="41"/>
      <c r="N111" s="228"/>
      <c r="O111" s="41"/>
      <c r="P111" s="41"/>
      <c r="Q111" s="41"/>
      <c r="R111" s="41"/>
      <c r="S111" s="225"/>
      <c r="T111" s="5"/>
    </row>
    <row r="112" spans="1:20" customFormat="1" ht="18.75" x14ac:dyDescent="0.3">
      <c r="A112" s="226" t="s">
        <v>180</v>
      </c>
      <c r="B112" s="41"/>
      <c r="C112" s="41"/>
      <c r="D112" s="41"/>
      <c r="E112" s="41"/>
      <c r="F112" s="41"/>
      <c r="G112" s="41"/>
      <c r="H112" s="41"/>
      <c r="I112" s="41"/>
      <c r="J112" s="39"/>
      <c r="K112" s="41"/>
      <c r="L112" s="41"/>
      <c r="M112" s="41"/>
      <c r="N112" s="228"/>
      <c r="O112" s="41"/>
      <c r="P112" s="41"/>
      <c r="Q112" s="41"/>
      <c r="R112" s="41"/>
      <c r="S112" s="225"/>
      <c r="T112" s="5"/>
    </row>
    <row r="113" spans="1:20" customFormat="1" ht="18.75" x14ac:dyDescent="0.3">
      <c r="A113" s="226" t="s">
        <v>181</v>
      </c>
      <c r="B113" s="41"/>
      <c r="C113" s="41"/>
      <c r="D113" s="41"/>
      <c r="E113" s="41"/>
      <c r="F113" s="41"/>
      <c r="G113" s="41"/>
      <c r="H113" s="41"/>
      <c r="I113" s="41"/>
      <c r="J113" s="39"/>
      <c r="K113" s="41"/>
      <c r="L113" s="41"/>
      <c r="M113" s="41"/>
      <c r="N113" s="228"/>
      <c r="O113" s="41"/>
      <c r="P113" s="41"/>
      <c r="Q113" s="41"/>
      <c r="R113" s="41"/>
      <c r="S113" s="225"/>
      <c r="T113" s="5"/>
    </row>
    <row r="114" spans="1:20" customFormat="1" ht="18.75" x14ac:dyDescent="0.3">
      <c r="A114" s="226"/>
      <c r="B114" s="41"/>
      <c r="C114" s="41"/>
      <c r="D114" s="41"/>
      <c r="E114" s="41"/>
      <c r="F114" s="41"/>
      <c r="G114" s="41"/>
      <c r="H114" s="41"/>
      <c r="I114" s="41"/>
      <c r="J114" s="39"/>
      <c r="K114" s="41"/>
      <c r="L114" s="41"/>
      <c r="M114" s="41"/>
      <c r="N114" s="228"/>
      <c r="O114" s="41"/>
      <c r="P114" s="41"/>
      <c r="Q114" s="41"/>
      <c r="R114" s="41"/>
      <c r="S114" s="225"/>
      <c r="T114" s="5"/>
    </row>
    <row r="115" spans="1:20" customFormat="1" ht="18.75" x14ac:dyDescent="0.3">
      <c r="A115" s="226" t="s">
        <v>182</v>
      </c>
      <c r="B115" s="41"/>
      <c r="C115" s="41"/>
      <c r="D115" s="41"/>
      <c r="E115" s="41"/>
      <c r="F115" s="41"/>
      <c r="G115" s="41"/>
      <c r="H115" s="41"/>
      <c r="I115" s="41"/>
      <c r="J115" s="39"/>
      <c r="K115" s="41"/>
      <c r="L115" s="41"/>
      <c r="M115" s="41"/>
      <c r="N115" s="228"/>
      <c r="O115" s="41"/>
      <c r="P115" s="41"/>
      <c r="Q115" s="41"/>
      <c r="R115" s="41"/>
      <c r="S115" s="225"/>
      <c r="T115" s="5"/>
    </row>
    <row r="116" spans="1:20" customFormat="1" ht="18.75" x14ac:dyDescent="0.3">
      <c r="A116" s="226" t="s">
        <v>183</v>
      </c>
      <c r="B116" s="41"/>
      <c r="C116" s="41"/>
      <c r="D116" s="41"/>
      <c r="E116" s="41"/>
      <c r="F116" s="41"/>
      <c r="G116" s="41"/>
      <c r="H116" s="41"/>
      <c r="I116" s="41"/>
      <c r="J116" s="39"/>
      <c r="K116" s="41"/>
      <c r="L116" s="41"/>
      <c r="M116" s="41"/>
      <c r="N116" s="228"/>
      <c r="O116" s="41"/>
      <c r="P116" s="41"/>
      <c r="Q116" s="41"/>
      <c r="R116" s="41"/>
      <c r="S116" s="225"/>
      <c r="T116" s="5"/>
    </row>
    <row r="117" spans="1:20" customFormat="1" ht="19.5" thickBot="1" x14ac:dyDescent="0.35">
      <c r="A117" s="226" t="s">
        <v>184</v>
      </c>
      <c r="B117" s="41"/>
      <c r="C117" s="41"/>
      <c r="D117" s="41"/>
      <c r="E117" s="41"/>
      <c r="F117" s="41"/>
      <c r="G117" s="41"/>
      <c r="H117" s="41"/>
      <c r="I117" s="41"/>
      <c r="J117" s="39"/>
      <c r="K117" s="41"/>
      <c r="L117" s="41" t="s">
        <v>235</v>
      </c>
      <c r="M117" s="41"/>
      <c r="N117" s="228"/>
      <c r="O117" s="41"/>
      <c r="P117" s="41"/>
      <c r="Q117" s="41"/>
      <c r="R117" s="41"/>
      <c r="S117" s="225"/>
      <c r="T117" s="5"/>
    </row>
    <row r="118" spans="1:20" customFormat="1" ht="19.5" thickBot="1" x14ac:dyDescent="0.35">
      <c r="A118" s="226" t="s">
        <v>185</v>
      </c>
      <c r="B118" s="41"/>
      <c r="C118" s="41"/>
      <c r="D118" s="41"/>
      <c r="E118" s="41"/>
      <c r="F118" s="41"/>
      <c r="G118" s="41"/>
      <c r="H118" s="41"/>
      <c r="I118" s="41"/>
      <c r="J118" s="39"/>
      <c r="K118" s="41"/>
      <c r="L118" s="285" t="s">
        <v>367</v>
      </c>
      <c r="M118" s="41"/>
      <c r="N118" s="228"/>
      <c r="O118" s="41"/>
      <c r="P118" s="41"/>
      <c r="Q118" s="41"/>
      <c r="R118" s="41"/>
      <c r="S118" s="225"/>
      <c r="T118" s="5">
        <f>IF(L118="C",1,0)</f>
        <v>1</v>
      </c>
    </row>
    <row r="119" spans="1:20" customFormat="1" ht="18.75" x14ac:dyDescent="0.3">
      <c r="A119" s="226" t="s">
        <v>186</v>
      </c>
      <c r="B119" s="41"/>
      <c r="C119" s="41"/>
      <c r="D119" s="41"/>
      <c r="E119" s="41"/>
      <c r="F119" s="41"/>
      <c r="G119" s="41"/>
      <c r="H119" s="41"/>
      <c r="I119" s="41"/>
      <c r="J119" s="39"/>
      <c r="K119" s="41"/>
      <c r="L119" s="41"/>
      <c r="M119" s="41"/>
      <c r="N119" s="228"/>
      <c r="O119" s="41"/>
      <c r="P119" s="41"/>
      <c r="Q119" s="41"/>
      <c r="R119" s="41"/>
      <c r="S119" s="225"/>
      <c r="T119" s="5"/>
    </row>
    <row r="120" spans="1:20" customFormat="1" ht="18.75" x14ac:dyDescent="0.3">
      <c r="A120" s="226" t="s">
        <v>187</v>
      </c>
      <c r="B120" s="41"/>
      <c r="C120" s="41"/>
      <c r="D120" s="41"/>
      <c r="E120" s="41"/>
      <c r="F120" s="41"/>
      <c r="G120" s="41"/>
      <c r="H120" s="41"/>
      <c r="I120" s="41"/>
      <c r="J120" s="39"/>
      <c r="K120" s="41"/>
      <c r="L120" s="41"/>
      <c r="M120" s="41"/>
      <c r="N120" s="228"/>
      <c r="O120" s="41"/>
      <c r="P120" s="41"/>
      <c r="Q120" s="41"/>
      <c r="R120" s="41"/>
      <c r="S120" s="225"/>
      <c r="T120" s="5"/>
    </row>
    <row r="121" spans="1:20" customFormat="1" ht="18.75" x14ac:dyDescent="0.3">
      <c r="A121" s="226"/>
      <c r="B121" s="41"/>
      <c r="C121" s="41"/>
      <c r="D121" s="41"/>
      <c r="E121" s="41"/>
      <c r="F121" s="41"/>
      <c r="G121" s="41"/>
      <c r="H121" s="41"/>
      <c r="I121" s="41"/>
      <c r="J121" s="39"/>
      <c r="K121" s="41"/>
      <c r="L121" s="41"/>
      <c r="M121" s="41"/>
      <c r="N121" s="228"/>
      <c r="O121" s="41"/>
      <c r="P121" s="41"/>
      <c r="Q121" s="41"/>
      <c r="R121" s="41"/>
      <c r="S121" s="225"/>
      <c r="T121" s="5"/>
    </row>
    <row r="122" spans="1:20" customFormat="1" ht="18.75" x14ac:dyDescent="0.3">
      <c r="A122" s="226" t="s">
        <v>188</v>
      </c>
      <c r="B122" s="41"/>
      <c r="C122" s="41"/>
      <c r="D122" s="41"/>
      <c r="E122" s="41"/>
      <c r="F122" s="41"/>
      <c r="G122" s="41"/>
      <c r="H122" s="41"/>
      <c r="I122" s="41"/>
      <c r="J122" s="39"/>
      <c r="K122" s="41"/>
      <c r="L122" s="41"/>
      <c r="M122" s="41"/>
      <c r="N122" s="228"/>
      <c r="O122" s="41"/>
      <c r="P122" s="41"/>
      <c r="Q122" s="41"/>
      <c r="R122" s="41"/>
      <c r="S122" s="225"/>
      <c r="T122" s="5"/>
    </row>
    <row r="123" spans="1:20" customFormat="1" ht="18.75" x14ac:dyDescent="0.3">
      <c r="A123" s="226" t="s">
        <v>189</v>
      </c>
      <c r="B123" s="41"/>
      <c r="C123" s="41"/>
      <c r="D123" s="41"/>
      <c r="E123" s="41"/>
      <c r="F123" s="41"/>
      <c r="G123" s="41"/>
      <c r="H123" s="41"/>
      <c r="I123" s="41"/>
      <c r="J123" s="39"/>
      <c r="K123" s="41"/>
      <c r="L123" s="41"/>
      <c r="M123" s="41"/>
      <c r="N123" s="228"/>
      <c r="O123" s="41"/>
      <c r="P123" s="41"/>
      <c r="Q123" s="41"/>
      <c r="R123" s="41"/>
      <c r="S123" s="225"/>
      <c r="T123" s="5"/>
    </row>
    <row r="124" spans="1:20" customFormat="1" ht="19.5" thickBot="1" x14ac:dyDescent="0.35">
      <c r="A124" s="226" t="s">
        <v>190</v>
      </c>
      <c r="B124" s="41"/>
      <c r="C124" s="41"/>
      <c r="D124" s="41"/>
      <c r="E124" s="41"/>
      <c r="F124" s="41"/>
      <c r="G124" s="41"/>
      <c r="H124" s="41"/>
      <c r="I124" s="41"/>
      <c r="J124" s="39"/>
      <c r="K124" s="41"/>
      <c r="L124" s="41" t="s">
        <v>235</v>
      </c>
      <c r="M124" s="41"/>
      <c r="N124" s="228"/>
      <c r="O124" s="41"/>
      <c r="P124" s="41"/>
      <c r="Q124" s="41"/>
      <c r="R124" s="41"/>
      <c r="S124" s="225"/>
      <c r="T124" s="5"/>
    </row>
    <row r="125" spans="1:20" customFormat="1" ht="19.5" thickBot="1" x14ac:dyDescent="0.35">
      <c r="A125" s="226" t="s">
        <v>191</v>
      </c>
      <c r="B125" s="41"/>
      <c r="C125" s="41"/>
      <c r="D125" s="41"/>
      <c r="E125" s="41"/>
      <c r="F125" s="41"/>
      <c r="G125" s="41"/>
      <c r="H125" s="41"/>
      <c r="I125" s="41"/>
      <c r="J125" s="39"/>
      <c r="K125" s="41"/>
      <c r="L125" s="285" t="s">
        <v>368</v>
      </c>
      <c r="M125" s="41"/>
      <c r="N125" s="228"/>
      <c r="O125" s="41"/>
      <c r="P125" s="41"/>
      <c r="Q125" s="41"/>
      <c r="R125" s="41"/>
      <c r="S125" s="225"/>
      <c r="T125" s="5">
        <f>IF(L125="D",1,0)</f>
        <v>1</v>
      </c>
    </row>
    <row r="126" spans="1:20" customFormat="1" ht="18.75" x14ac:dyDescent="0.3">
      <c r="A126" s="226" t="s">
        <v>192</v>
      </c>
      <c r="B126" s="41"/>
      <c r="C126" s="41"/>
      <c r="D126" s="41"/>
      <c r="E126" s="41"/>
      <c r="F126" s="41"/>
      <c r="G126" s="41"/>
      <c r="H126" s="41"/>
      <c r="I126" s="41"/>
      <c r="J126" s="39"/>
      <c r="K126" s="41"/>
      <c r="L126" s="41"/>
      <c r="M126" s="41"/>
      <c r="N126" s="228"/>
      <c r="O126" s="41"/>
      <c r="P126" s="41"/>
      <c r="Q126" s="41"/>
      <c r="R126" s="41"/>
      <c r="S126" s="225"/>
      <c r="T126" s="5"/>
    </row>
    <row r="127" spans="1:20" customFormat="1" ht="18.75" x14ac:dyDescent="0.3">
      <c r="A127" s="226" t="s">
        <v>193</v>
      </c>
      <c r="B127" s="41"/>
      <c r="C127" s="41"/>
      <c r="D127" s="41"/>
      <c r="E127" s="41"/>
      <c r="F127" s="41"/>
      <c r="G127" s="41"/>
      <c r="H127" s="41"/>
      <c r="I127" s="41"/>
      <c r="J127" s="39"/>
      <c r="K127" s="41"/>
      <c r="L127" s="41"/>
      <c r="M127" s="41"/>
      <c r="N127" s="228"/>
      <c r="O127" s="41"/>
      <c r="P127" s="41"/>
      <c r="Q127" s="41"/>
      <c r="R127" s="41"/>
      <c r="S127" s="225"/>
      <c r="T127" s="5"/>
    </row>
    <row r="128" spans="1:20" customFormat="1" ht="18.75" x14ac:dyDescent="0.3">
      <c r="A128" s="226"/>
      <c r="B128" s="41"/>
      <c r="C128" s="41"/>
      <c r="D128" s="41"/>
      <c r="E128" s="41"/>
      <c r="F128" s="41"/>
      <c r="G128" s="41"/>
      <c r="H128" s="41"/>
      <c r="I128" s="41"/>
      <c r="J128" s="41"/>
      <c r="K128" s="41"/>
      <c r="L128" s="41"/>
      <c r="M128" s="41"/>
      <c r="N128" s="228"/>
      <c r="O128" s="41"/>
      <c r="P128" s="41"/>
      <c r="Q128" s="41"/>
      <c r="R128" s="41"/>
      <c r="S128" s="225"/>
      <c r="T128" s="5"/>
    </row>
    <row r="129" spans="1:20" customFormat="1" ht="18.75" x14ac:dyDescent="0.3">
      <c r="A129" s="226" t="s">
        <v>194</v>
      </c>
      <c r="B129" s="41"/>
      <c r="C129" s="41"/>
      <c r="D129" s="41"/>
      <c r="E129" s="41"/>
      <c r="F129" s="41"/>
      <c r="G129" s="41"/>
      <c r="H129" s="41"/>
      <c r="I129" s="41"/>
      <c r="J129" s="41"/>
      <c r="K129" s="41"/>
      <c r="L129" s="41"/>
      <c r="M129" s="41"/>
      <c r="N129" s="228"/>
      <c r="O129" s="41"/>
      <c r="P129" s="41"/>
      <c r="Q129" s="41"/>
      <c r="R129" s="41"/>
      <c r="S129" s="225"/>
      <c r="T129" s="5"/>
    </row>
    <row r="130" spans="1:20" customFormat="1" ht="18.75" x14ac:dyDescent="0.3">
      <c r="A130" s="226" t="s">
        <v>195</v>
      </c>
      <c r="B130" s="41"/>
      <c r="C130" s="41"/>
      <c r="D130" s="41"/>
      <c r="E130" s="41"/>
      <c r="F130" s="41"/>
      <c r="G130" s="41"/>
      <c r="H130" s="41"/>
      <c r="I130" s="41"/>
      <c r="J130" s="41"/>
      <c r="K130" s="41"/>
      <c r="L130" s="41"/>
      <c r="M130" s="41"/>
      <c r="N130" s="228"/>
      <c r="O130" s="41"/>
      <c r="P130" s="41"/>
      <c r="Q130" s="41"/>
      <c r="R130" s="41"/>
      <c r="S130" s="225"/>
      <c r="T130" s="5"/>
    </row>
    <row r="131" spans="1:20" customFormat="1" ht="18.75" x14ac:dyDescent="0.3">
      <c r="A131" s="226" t="s">
        <v>196</v>
      </c>
      <c r="B131" s="41"/>
      <c r="C131" s="41"/>
      <c r="D131" s="41"/>
      <c r="E131" s="41"/>
      <c r="F131" s="41"/>
      <c r="G131" s="41"/>
      <c r="H131" s="41"/>
      <c r="I131" s="41"/>
      <c r="J131" s="41"/>
      <c r="K131" s="41"/>
      <c r="L131" s="41"/>
      <c r="M131" s="41"/>
      <c r="N131" s="228"/>
      <c r="O131" s="41"/>
      <c r="P131" s="41"/>
      <c r="Q131" s="41"/>
      <c r="R131" s="41"/>
      <c r="S131" s="225"/>
      <c r="T131" s="5"/>
    </row>
    <row r="132" spans="1:20" customFormat="1" ht="19.5" thickBot="1" x14ac:dyDescent="0.35">
      <c r="A132" s="226" t="s">
        <v>197</v>
      </c>
      <c r="B132" s="41"/>
      <c r="C132" s="41"/>
      <c r="D132" s="41"/>
      <c r="E132" s="41"/>
      <c r="F132" s="41"/>
      <c r="G132" s="41"/>
      <c r="H132" s="41"/>
      <c r="I132" s="41"/>
      <c r="J132" s="39"/>
      <c r="K132" s="41"/>
      <c r="L132" s="41" t="s">
        <v>235</v>
      </c>
      <c r="M132" s="41"/>
      <c r="N132" s="228"/>
      <c r="O132" s="41"/>
      <c r="P132" s="41"/>
      <c r="Q132" s="41"/>
      <c r="R132" s="41"/>
      <c r="S132" s="225"/>
      <c r="T132" s="5"/>
    </row>
    <row r="133" spans="1:20" customFormat="1" ht="19.5" thickBot="1" x14ac:dyDescent="0.35">
      <c r="A133" s="226" t="s">
        <v>198</v>
      </c>
      <c r="B133" s="41"/>
      <c r="C133" s="41"/>
      <c r="D133" s="41"/>
      <c r="E133" s="41"/>
      <c r="F133" s="41"/>
      <c r="G133" s="41"/>
      <c r="H133" s="41"/>
      <c r="I133" s="41"/>
      <c r="J133" s="39"/>
      <c r="K133" s="41"/>
      <c r="L133" s="285" t="s">
        <v>365</v>
      </c>
      <c r="M133" s="41"/>
      <c r="N133" s="228"/>
      <c r="O133" s="41"/>
      <c r="P133" s="41"/>
      <c r="Q133" s="41"/>
      <c r="R133" s="41"/>
      <c r="S133" s="225"/>
      <c r="T133" s="5">
        <f>IF(L133="B",1,0)</f>
        <v>1</v>
      </c>
    </row>
    <row r="134" spans="1:20" customFormat="1" ht="18.75" x14ac:dyDescent="0.3">
      <c r="A134" s="226" t="s">
        <v>199</v>
      </c>
      <c r="B134" s="41"/>
      <c r="C134" s="41"/>
      <c r="D134" s="41"/>
      <c r="E134" s="41"/>
      <c r="F134" s="41"/>
      <c r="G134" s="41"/>
      <c r="H134" s="41"/>
      <c r="I134" s="41"/>
      <c r="J134" s="41"/>
      <c r="K134" s="41"/>
      <c r="L134" s="41"/>
      <c r="M134" s="41"/>
      <c r="N134" s="228"/>
      <c r="O134" s="41"/>
      <c r="P134" s="41"/>
      <c r="Q134" s="41"/>
      <c r="R134" s="41"/>
      <c r="S134" s="225"/>
      <c r="T134" s="5"/>
    </row>
    <row r="135" spans="1:20" customFormat="1" ht="18.75" x14ac:dyDescent="0.3">
      <c r="A135" s="226" t="s">
        <v>200</v>
      </c>
      <c r="B135" s="41"/>
      <c r="C135" s="41"/>
      <c r="D135" s="41"/>
      <c r="E135" s="41"/>
      <c r="F135" s="41"/>
      <c r="G135" s="41"/>
      <c r="H135" s="41"/>
      <c r="I135" s="41"/>
      <c r="J135" s="41"/>
      <c r="K135" s="41"/>
      <c r="L135" s="41"/>
      <c r="M135" s="41"/>
      <c r="N135" s="228"/>
      <c r="O135" s="41"/>
      <c r="P135" s="41"/>
      <c r="Q135" s="41"/>
      <c r="R135" s="41"/>
      <c r="S135" s="225"/>
      <c r="T135" s="5"/>
    </row>
    <row r="136" spans="1:20" customFormat="1" ht="18.75" x14ac:dyDescent="0.3">
      <c r="A136" s="226"/>
      <c r="B136" s="41"/>
      <c r="C136" s="41"/>
      <c r="D136" s="41"/>
      <c r="E136" s="41"/>
      <c r="F136" s="41"/>
      <c r="G136" s="41"/>
      <c r="H136" s="41"/>
      <c r="I136" s="41"/>
      <c r="J136" s="41"/>
      <c r="K136" s="41"/>
      <c r="L136" s="41"/>
      <c r="M136" s="41"/>
      <c r="N136" s="228"/>
      <c r="O136" s="41"/>
      <c r="P136" s="41"/>
      <c r="Q136" s="41"/>
      <c r="R136" s="41"/>
      <c r="S136" s="225"/>
      <c r="T136" s="5"/>
    </row>
    <row r="137" spans="1:20" customFormat="1" ht="18.75" x14ac:dyDescent="0.3">
      <c r="A137" s="226" t="s">
        <v>201</v>
      </c>
      <c r="B137" s="41"/>
      <c r="C137" s="41"/>
      <c r="D137" s="41"/>
      <c r="E137" s="41"/>
      <c r="F137" s="41"/>
      <c r="G137" s="41"/>
      <c r="H137" s="41"/>
      <c r="I137" s="41"/>
      <c r="J137" s="41"/>
      <c r="K137" s="41"/>
      <c r="L137" s="41"/>
      <c r="M137" s="41"/>
      <c r="N137" s="228"/>
      <c r="O137" s="41"/>
      <c r="P137" s="41"/>
      <c r="Q137" s="41"/>
      <c r="R137" s="41"/>
      <c r="S137" s="225"/>
      <c r="T137" s="5"/>
    </row>
    <row r="138" spans="1:20" customFormat="1" ht="18.75" x14ac:dyDescent="0.3">
      <c r="A138" s="226" t="s">
        <v>202</v>
      </c>
      <c r="B138" s="41"/>
      <c r="C138" s="41"/>
      <c r="D138" s="41"/>
      <c r="E138" s="41"/>
      <c r="F138" s="41"/>
      <c r="G138" s="41"/>
      <c r="H138" s="41"/>
      <c r="I138" s="41"/>
      <c r="J138" s="41"/>
      <c r="K138" s="41"/>
      <c r="L138" s="41"/>
      <c r="M138" s="41"/>
      <c r="N138" s="228"/>
      <c r="O138" s="41"/>
      <c r="P138" s="41"/>
      <c r="Q138" s="41"/>
      <c r="R138" s="41"/>
      <c r="S138" s="225"/>
      <c r="T138" s="5"/>
    </row>
    <row r="139" spans="1:20" customFormat="1" ht="19.5" thickBot="1" x14ac:dyDescent="0.35">
      <c r="A139" s="226" t="s">
        <v>203</v>
      </c>
      <c r="B139" s="41"/>
      <c r="C139" s="41"/>
      <c r="D139" s="41"/>
      <c r="E139" s="41"/>
      <c r="F139" s="41"/>
      <c r="G139" s="41"/>
      <c r="H139" s="41"/>
      <c r="I139" s="41"/>
      <c r="J139" s="39"/>
      <c r="K139" s="41"/>
      <c r="L139" s="41" t="s">
        <v>235</v>
      </c>
      <c r="M139" s="41"/>
      <c r="N139" s="228"/>
      <c r="O139" s="41"/>
      <c r="P139" s="41"/>
      <c r="Q139" s="41"/>
      <c r="R139" s="41"/>
      <c r="S139" s="225"/>
      <c r="T139" s="5"/>
    </row>
    <row r="140" spans="1:20" customFormat="1" ht="19.5" thickBot="1" x14ac:dyDescent="0.35">
      <c r="A140" s="226" t="s">
        <v>204</v>
      </c>
      <c r="B140" s="41"/>
      <c r="C140" s="41"/>
      <c r="D140" s="41"/>
      <c r="E140" s="41"/>
      <c r="F140" s="41"/>
      <c r="G140" s="41"/>
      <c r="H140" s="41"/>
      <c r="I140" s="41"/>
      <c r="J140" s="39"/>
      <c r="K140" s="41"/>
      <c r="L140" s="285" t="s">
        <v>367</v>
      </c>
      <c r="M140" s="41"/>
      <c r="N140" s="228"/>
      <c r="O140" s="41"/>
      <c r="P140" s="41"/>
      <c r="Q140" s="41"/>
      <c r="R140" s="41"/>
      <c r="S140" s="225"/>
      <c r="T140" s="5">
        <f>IF(L140="C",1,0)</f>
        <v>1</v>
      </c>
    </row>
    <row r="141" spans="1:20" customFormat="1" ht="18.75" x14ac:dyDescent="0.3">
      <c r="A141" s="226" t="s">
        <v>205</v>
      </c>
      <c r="B141" s="41"/>
      <c r="C141" s="41"/>
      <c r="D141" s="41"/>
      <c r="E141" s="41"/>
      <c r="F141" s="41"/>
      <c r="G141" s="41"/>
      <c r="H141" s="41"/>
      <c r="I141" s="41"/>
      <c r="J141" s="41"/>
      <c r="K141" s="41"/>
      <c r="L141" s="41"/>
      <c r="M141" s="41"/>
      <c r="N141" s="228"/>
      <c r="O141" s="41"/>
      <c r="P141" s="41"/>
      <c r="Q141" s="41"/>
      <c r="R141" s="41"/>
      <c r="S141" s="225"/>
      <c r="T141" s="5"/>
    </row>
    <row r="142" spans="1:20" customFormat="1" ht="18.75" x14ac:dyDescent="0.3">
      <c r="A142" s="226" t="s">
        <v>206</v>
      </c>
      <c r="B142" s="41"/>
      <c r="C142" s="41"/>
      <c r="D142" s="41"/>
      <c r="E142" s="41"/>
      <c r="F142" s="41"/>
      <c r="G142" s="41"/>
      <c r="H142" s="41"/>
      <c r="I142" s="41"/>
      <c r="J142" s="41"/>
      <c r="K142" s="41"/>
      <c r="L142" s="41"/>
      <c r="M142" s="41"/>
      <c r="N142" s="228"/>
      <c r="O142" s="41"/>
      <c r="P142" s="41"/>
      <c r="Q142" s="41"/>
      <c r="R142" s="41"/>
      <c r="S142" s="225"/>
      <c r="T142" s="5"/>
    </row>
    <row r="143" spans="1:20" customFormat="1" ht="18.75" x14ac:dyDescent="0.3">
      <c r="A143" s="226" t="s">
        <v>207</v>
      </c>
      <c r="B143" s="41"/>
      <c r="C143" s="41"/>
      <c r="D143" s="41"/>
      <c r="E143" s="41"/>
      <c r="F143" s="41"/>
      <c r="G143" s="41"/>
      <c r="H143" s="41"/>
      <c r="I143" s="41"/>
      <c r="J143" s="41"/>
      <c r="K143" s="41"/>
      <c r="L143" s="41"/>
      <c r="M143" s="41"/>
      <c r="N143" s="228"/>
      <c r="O143" s="41"/>
      <c r="P143" s="41"/>
      <c r="Q143" s="41"/>
      <c r="R143" s="41"/>
      <c r="S143" s="225"/>
      <c r="T143" s="5"/>
    </row>
    <row r="144" spans="1:20" customFormat="1" ht="18.75" x14ac:dyDescent="0.3">
      <c r="A144" s="226"/>
      <c r="B144" s="41"/>
      <c r="C144" s="41"/>
      <c r="D144" s="41"/>
      <c r="E144" s="41"/>
      <c r="F144" s="41"/>
      <c r="G144" s="41"/>
      <c r="H144" s="41"/>
      <c r="I144" s="41"/>
      <c r="J144" s="41"/>
      <c r="K144" s="41"/>
      <c r="L144" s="41"/>
      <c r="M144" s="41"/>
      <c r="N144" s="228"/>
      <c r="O144" s="41"/>
      <c r="P144" s="41"/>
      <c r="Q144" s="41"/>
      <c r="R144" s="41"/>
      <c r="S144" s="225"/>
      <c r="T144" s="5"/>
    </row>
    <row r="145" spans="1:20" customFormat="1" ht="18.75" x14ac:dyDescent="0.3">
      <c r="A145" s="226" t="s">
        <v>208</v>
      </c>
      <c r="B145" s="41"/>
      <c r="C145" s="41"/>
      <c r="D145" s="41"/>
      <c r="E145" s="41"/>
      <c r="F145" s="41"/>
      <c r="G145" s="41"/>
      <c r="H145" s="41"/>
      <c r="I145" s="41"/>
      <c r="J145" s="41"/>
      <c r="K145" s="41"/>
      <c r="L145" s="41"/>
      <c r="M145" s="41"/>
      <c r="N145" s="228"/>
      <c r="O145" s="41"/>
      <c r="P145" s="41"/>
      <c r="Q145" s="41"/>
      <c r="R145" s="41"/>
      <c r="S145" s="225"/>
      <c r="T145" s="5"/>
    </row>
    <row r="146" spans="1:20" customFormat="1" ht="18.75" x14ac:dyDescent="0.3">
      <c r="A146" s="226" t="s">
        <v>209</v>
      </c>
      <c r="B146" s="41"/>
      <c r="C146" s="41"/>
      <c r="D146" s="41"/>
      <c r="E146" s="41"/>
      <c r="F146" s="41"/>
      <c r="G146" s="41"/>
      <c r="H146" s="41"/>
      <c r="I146" s="41"/>
      <c r="J146" s="41"/>
      <c r="K146" s="41"/>
      <c r="L146" s="41"/>
      <c r="M146" s="41"/>
      <c r="N146" s="228"/>
      <c r="O146" s="41"/>
      <c r="P146" s="41"/>
      <c r="Q146" s="41"/>
      <c r="R146" s="41"/>
      <c r="S146" s="225"/>
      <c r="T146" s="5"/>
    </row>
    <row r="147" spans="1:20" customFormat="1" ht="19.5" thickBot="1" x14ac:dyDescent="0.35">
      <c r="A147" s="226" t="s">
        <v>210</v>
      </c>
      <c r="B147" s="41"/>
      <c r="C147" s="41"/>
      <c r="D147" s="41"/>
      <c r="E147" s="41"/>
      <c r="F147" s="41"/>
      <c r="G147" s="41"/>
      <c r="H147" s="41"/>
      <c r="I147" s="41"/>
      <c r="J147" s="39"/>
      <c r="K147" s="41"/>
      <c r="L147" s="41" t="s">
        <v>235</v>
      </c>
      <c r="M147" s="41"/>
      <c r="N147" s="228"/>
      <c r="O147" s="41"/>
      <c r="P147" s="41"/>
      <c r="Q147" s="41"/>
      <c r="R147" s="41"/>
      <c r="S147" s="225"/>
      <c r="T147" s="5"/>
    </row>
    <row r="148" spans="1:20" customFormat="1" ht="19.5" thickBot="1" x14ac:dyDescent="0.35">
      <c r="A148" s="226" t="s">
        <v>211</v>
      </c>
      <c r="B148" s="41"/>
      <c r="C148" s="41"/>
      <c r="D148" s="41"/>
      <c r="E148" s="41"/>
      <c r="F148" s="41"/>
      <c r="G148" s="41"/>
      <c r="H148" s="41"/>
      <c r="I148" s="41"/>
      <c r="J148" s="39"/>
      <c r="K148" s="41"/>
      <c r="L148" s="285" t="s">
        <v>366</v>
      </c>
      <c r="M148" s="41"/>
      <c r="N148" s="228"/>
      <c r="O148" s="41"/>
      <c r="P148" s="41"/>
      <c r="Q148" s="41"/>
      <c r="R148" s="41"/>
      <c r="S148" s="225"/>
      <c r="T148" s="5">
        <f>IF(L148="A",1,0)</f>
        <v>1</v>
      </c>
    </row>
    <row r="149" spans="1:20" customFormat="1" ht="18.75" x14ac:dyDescent="0.3">
      <c r="A149" s="226" t="s">
        <v>212</v>
      </c>
      <c r="B149" s="41"/>
      <c r="C149" s="41"/>
      <c r="D149" s="41"/>
      <c r="E149" s="41"/>
      <c r="F149" s="41"/>
      <c r="G149" s="41"/>
      <c r="H149" s="41"/>
      <c r="I149" s="41"/>
      <c r="J149" s="41"/>
      <c r="K149" s="41"/>
      <c r="L149" s="41"/>
      <c r="M149" s="41"/>
      <c r="N149" s="43"/>
      <c r="O149" s="41"/>
      <c r="P149" s="41"/>
      <c r="Q149" s="41"/>
      <c r="R149" s="41"/>
      <c r="S149" s="225"/>
      <c r="T149" s="4"/>
    </row>
    <row r="150" spans="1:20" customFormat="1" ht="18.75" x14ac:dyDescent="0.3">
      <c r="A150" s="226" t="s">
        <v>213</v>
      </c>
      <c r="B150" s="41"/>
      <c r="C150" s="41"/>
      <c r="D150" s="41"/>
      <c r="E150" s="41"/>
      <c r="F150" s="41"/>
      <c r="G150" s="41"/>
      <c r="H150" s="41"/>
      <c r="I150" s="41"/>
      <c r="J150" s="41"/>
      <c r="K150" s="41"/>
      <c r="L150" s="41"/>
      <c r="M150" s="41"/>
      <c r="N150" s="43"/>
      <c r="O150" s="41"/>
      <c r="P150" s="41"/>
      <c r="Q150" s="41"/>
      <c r="R150" s="41"/>
      <c r="S150" s="225"/>
      <c r="T150" s="4"/>
    </row>
    <row r="151" spans="1:20" customFormat="1" ht="19.5" thickBot="1" x14ac:dyDescent="0.35">
      <c r="A151" s="229"/>
      <c r="B151" s="230"/>
      <c r="C151" s="53"/>
      <c r="D151" s="53"/>
      <c r="E151" s="53"/>
      <c r="F151" s="53"/>
      <c r="G151" s="53"/>
      <c r="H151" s="53"/>
      <c r="I151" s="53"/>
      <c r="J151" s="53"/>
      <c r="K151" s="53"/>
      <c r="L151" s="53"/>
      <c r="M151" s="53"/>
      <c r="N151" s="51"/>
      <c r="O151" s="53"/>
      <c r="P151" s="53"/>
      <c r="Q151" s="53"/>
      <c r="R151" s="53"/>
      <c r="S151" s="231"/>
      <c r="T151" s="4"/>
    </row>
    <row r="152" spans="1:20" customFormat="1" ht="18.75" x14ac:dyDescent="0.3">
      <c r="A152" s="3" t="s">
        <v>214</v>
      </c>
      <c r="B152" s="3"/>
      <c r="N152" s="6"/>
      <c r="T152" s="4"/>
    </row>
    <row r="153" spans="1:20" customFormat="1" ht="18.75" x14ac:dyDescent="0.3">
      <c r="A153" s="3" t="s">
        <v>215</v>
      </c>
      <c r="B153" s="3"/>
      <c r="N153" s="6"/>
      <c r="T153" s="4"/>
    </row>
    <row r="154" spans="1:20" customFormat="1" ht="18.75" x14ac:dyDescent="0.3">
      <c r="A154" s="3" t="s">
        <v>216</v>
      </c>
      <c r="B154" s="3"/>
      <c r="N154" s="6"/>
      <c r="T154" s="4"/>
    </row>
    <row r="155" spans="1:20" customFormat="1" ht="18.75" x14ac:dyDescent="0.3">
      <c r="A155" s="3" t="s">
        <v>217</v>
      </c>
      <c r="B155" s="3"/>
      <c r="N155" s="6"/>
      <c r="T155" s="4"/>
    </row>
    <row r="156" spans="1:20" customFormat="1" ht="18.75" x14ac:dyDescent="0.3">
      <c r="A156" s="3" t="s">
        <v>218</v>
      </c>
      <c r="B156" s="3"/>
      <c r="N156" s="6"/>
      <c r="T156" s="4"/>
    </row>
    <row r="157" spans="1:20" customFormat="1" ht="18.75" x14ac:dyDescent="0.3">
      <c r="A157" s="3" t="s">
        <v>219</v>
      </c>
      <c r="B157" s="3"/>
      <c r="N157" s="6"/>
      <c r="T157" s="4"/>
    </row>
    <row r="158" spans="1:20" customFormat="1" ht="18.75" x14ac:dyDescent="0.3">
      <c r="A158" s="3" t="s">
        <v>220</v>
      </c>
      <c r="B158" s="3"/>
      <c r="N158" s="6"/>
      <c r="T158" s="4"/>
    </row>
    <row r="159" spans="1:20" customFormat="1" ht="18.75" x14ac:dyDescent="0.3">
      <c r="A159" s="3" t="s">
        <v>221</v>
      </c>
      <c r="B159" s="3"/>
      <c r="N159" s="6"/>
      <c r="T159" s="4"/>
    </row>
    <row r="160" spans="1:20" customFormat="1" ht="18.75" x14ac:dyDescent="0.3">
      <c r="A160" s="3" t="s">
        <v>222</v>
      </c>
      <c r="B160" s="3"/>
      <c r="N160" s="6"/>
      <c r="T160" s="4"/>
    </row>
    <row r="161" spans="1:14" customFormat="1" ht="18.75" x14ac:dyDescent="0.3">
      <c r="A161" s="3" t="s">
        <v>223</v>
      </c>
      <c r="B161" s="3"/>
      <c r="N161" s="6"/>
    </row>
    <row r="162" spans="1:14" customFormat="1" ht="18.75" x14ac:dyDescent="0.3">
      <c r="A162" s="3" t="s">
        <v>224</v>
      </c>
      <c r="B162" s="3"/>
      <c r="N162" s="6"/>
    </row>
    <row r="163" spans="1:14" customFormat="1" ht="18.75" x14ac:dyDescent="0.3">
      <c r="A163" s="3" t="s">
        <v>225</v>
      </c>
      <c r="B163" s="3"/>
      <c r="N163" s="6"/>
    </row>
    <row r="164" spans="1:14" customFormat="1" ht="18.75" x14ac:dyDescent="0.3">
      <c r="A164" s="3" t="s">
        <v>226</v>
      </c>
      <c r="B164" s="3"/>
      <c r="N164" s="6"/>
    </row>
    <row r="165" spans="1:14" customFormat="1" ht="18.75" x14ac:dyDescent="0.3">
      <c r="A165" s="3" t="s">
        <v>227</v>
      </c>
      <c r="B165" s="3"/>
      <c r="N165" s="6"/>
    </row>
    <row r="166" spans="1:14" customFormat="1" ht="18.75" x14ac:dyDescent="0.3">
      <c r="A166" s="3" t="s">
        <v>228</v>
      </c>
      <c r="B166" s="3"/>
      <c r="N166" s="6"/>
    </row>
    <row r="167" spans="1:14" customFormat="1" ht="18.75" x14ac:dyDescent="0.3">
      <c r="A167" s="3" t="s">
        <v>229</v>
      </c>
      <c r="B167" s="3"/>
      <c r="N167" s="6"/>
    </row>
    <row r="168" spans="1:14" customFormat="1" ht="18.75" x14ac:dyDescent="0.3">
      <c r="A168" s="3" t="s">
        <v>230</v>
      </c>
      <c r="B168" s="3"/>
      <c r="N168" s="6"/>
    </row>
    <row r="169" spans="1:14" customFormat="1" ht="18.75" x14ac:dyDescent="0.3">
      <c r="A169" s="3" t="s">
        <v>231</v>
      </c>
      <c r="B169" s="3"/>
      <c r="N169" s="6"/>
    </row>
    <row r="170" spans="1:14" customFormat="1" ht="18.75" x14ac:dyDescent="0.3">
      <c r="A170" s="3" t="s">
        <v>232</v>
      </c>
      <c r="B170" s="3"/>
      <c r="N170" s="6"/>
    </row>
    <row r="171" spans="1:14" customFormat="1" ht="18.75" x14ac:dyDescent="0.3">
      <c r="A171" s="3" t="s">
        <v>233</v>
      </c>
      <c r="B171" s="3"/>
      <c r="N171" s="6"/>
    </row>
    <row r="172" spans="1:14" customFormat="1" ht="18.75" x14ac:dyDescent="0.3">
      <c r="A172" s="3" t="s">
        <v>234</v>
      </c>
      <c r="B172" s="3"/>
      <c r="N172" s="6"/>
    </row>
    <row r="173" spans="1:14" customFormat="1" ht="18.75" x14ac:dyDescent="0.3">
      <c r="A173" s="3" t="s">
        <v>101</v>
      </c>
      <c r="B173" s="3"/>
      <c r="N173" s="6"/>
    </row>
    <row r="174" spans="1:14" customFormat="1" x14ac:dyDescent="0.25">
      <c r="N174" s="2"/>
    </row>
    <row r="175" spans="1:14" customFormat="1" x14ac:dyDescent="0.25">
      <c r="N175" s="2"/>
    </row>
    <row r="176" spans="1:14" customFormat="1" x14ac:dyDescent="0.25">
      <c r="N176" s="2"/>
    </row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  <row r="197" customFormat="1" x14ac:dyDescent="0.25"/>
    <row r="198" customFormat="1" x14ac:dyDescent="0.25"/>
    <row r="199" customFormat="1" x14ac:dyDescent="0.25"/>
    <row r="200" customFormat="1" x14ac:dyDescent="0.25"/>
    <row r="201" customFormat="1" x14ac:dyDescent="0.25"/>
    <row r="202" customFormat="1" x14ac:dyDescent="0.25"/>
    <row r="203" customFormat="1" x14ac:dyDescent="0.25"/>
    <row r="204" customFormat="1" x14ac:dyDescent="0.25"/>
    <row r="205" customFormat="1" x14ac:dyDescent="0.25"/>
    <row r="206" customFormat="1" x14ac:dyDescent="0.25"/>
    <row r="207" customFormat="1" x14ac:dyDescent="0.25"/>
    <row r="208" customFormat="1" x14ac:dyDescent="0.25"/>
    <row r="209" customFormat="1" x14ac:dyDescent="0.25"/>
    <row r="210" customFormat="1" x14ac:dyDescent="0.25"/>
    <row r="211" customFormat="1" x14ac:dyDescent="0.25"/>
    <row r="212" customFormat="1" x14ac:dyDescent="0.25"/>
    <row r="213" customFormat="1" x14ac:dyDescent="0.25"/>
    <row r="214" customFormat="1" x14ac:dyDescent="0.25"/>
    <row r="215" customFormat="1" x14ac:dyDescent="0.25"/>
    <row r="216" customFormat="1" x14ac:dyDescent="0.25"/>
    <row r="217" customFormat="1" x14ac:dyDescent="0.25"/>
    <row r="218" customFormat="1" x14ac:dyDescent="0.25"/>
    <row r="219" customFormat="1" x14ac:dyDescent="0.25"/>
    <row r="220" customFormat="1" x14ac:dyDescent="0.25"/>
    <row r="221" customFormat="1" x14ac:dyDescent="0.25"/>
    <row r="222" customFormat="1" x14ac:dyDescent="0.25"/>
    <row r="223" customFormat="1" x14ac:dyDescent="0.25"/>
    <row r="224" customFormat="1" x14ac:dyDescent="0.25"/>
    <row r="225" customFormat="1" x14ac:dyDescent="0.25"/>
    <row r="226" customFormat="1" x14ac:dyDescent="0.25"/>
    <row r="227" customFormat="1" x14ac:dyDescent="0.25"/>
    <row r="228" customFormat="1" x14ac:dyDescent="0.25"/>
    <row r="229" customFormat="1" x14ac:dyDescent="0.25"/>
    <row r="230" customFormat="1" x14ac:dyDescent="0.25"/>
    <row r="231" customFormat="1" x14ac:dyDescent="0.25"/>
    <row r="232" customFormat="1" x14ac:dyDescent="0.25"/>
    <row r="233" customFormat="1" x14ac:dyDescent="0.25"/>
    <row r="234" customFormat="1" x14ac:dyDescent="0.25"/>
    <row r="235" customFormat="1" x14ac:dyDescent="0.25"/>
    <row r="236" customFormat="1" x14ac:dyDescent="0.25"/>
    <row r="237" customFormat="1" x14ac:dyDescent="0.25"/>
    <row r="238" customFormat="1" x14ac:dyDescent="0.25"/>
    <row r="239" customFormat="1" x14ac:dyDescent="0.25"/>
    <row r="240" customFormat="1" x14ac:dyDescent="0.25"/>
  </sheetData>
  <sheetProtection password="C72E" sheet="1" objects="1" scenarios="1"/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1"/>
  <sheetViews>
    <sheetView topLeftCell="A7" zoomScale="90" zoomScaleNormal="90" workbookViewId="0">
      <selection activeCell="L32" sqref="L32:M38"/>
    </sheetView>
  </sheetViews>
  <sheetFormatPr defaultRowHeight="15" x14ac:dyDescent="0.25"/>
  <cols>
    <col min="3" max="3" width="16.140625" customWidth="1"/>
    <col min="4" max="4" width="21.5703125" customWidth="1"/>
    <col min="5" max="5" width="21.28515625" customWidth="1"/>
    <col min="6" max="6" width="21.7109375" customWidth="1"/>
    <col min="7" max="7" width="21.140625" customWidth="1"/>
  </cols>
  <sheetData>
    <row r="1" spans="1:9" x14ac:dyDescent="0.25">
      <c r="A1" s="48"/>
      <c r="B1" s="49"/>
      <c r="C1" s="232"/>
      <c r="D1" s="49"/>
      <c r="E1" s="49"/>
      <c r="F1" s="49"/>
      <c r="G1" s="49"/>
      <c r="H1" s="49"/>
      <c r="I1" s="224"/>
    </row>
    <row r="2" spans="1:9" x14ac:dyDescent="0.25">
      <c r="A2" s="38"/>
      <c r="B2" s="39"/>
      <c r="C2" s="47"/>
      <c r="D2" s="39"/>
      <c r="E2" s="39"/>
      <c r="F2" s="39"/>
      <c r="G2" s="39"/>
      <c r="H2" s="39"/>
      <c r="I2" s="233"/>
    </row>
    <row r="3" spans="1:9" ht="18.75" x14ac:dyDescent="0.3">
      <c r="A3" s="38"/>
      <c r="B3" s="39"/>
      <c r="C3" s="234"/>
      <c r="D3" s="42"/>
      <c r="E3" s="40" t="s">
        <v>264</v>
      </c>
      <c r="F3" s="42"/>
      <c r="G3" s="42"/>
      <c r="H3" s="42"/>
      <c r="I3" s="235"/>
    </row>
    <row r="4" spans="1:9" ht="18.75" x14ac:dyDescent="0.3">
      <c r="A4" s="38"/>
      <c r="B4" s="39"/>
      <c r="C4" s="42"/>
      <c r="D4" s="42"/>
      <c r="E4" s="42"/>
      <c r="F4" s="42"/>
      <c r="G4" s="42"/>
      <c r="H4" s="42"/>
      <c r="I4" s="235"/>
    </row>
    <row r="5" spans="1:9" ht="18.75" x14ac:dyDescent="0.3">
      <c r="A5" s="38"/>
      <c r="B5" s="39"/>
      <c r="C5" s="44"/>
      <c r="D5" s="42"/>
      <c r="E5" s="42"/>
      <c r="F5" s="42"/>
      <c r="G5" s="42"/>
      <c r="H5" s="42"/>
      <c r="I5" s="235"/>
    </row>
    <row r="6" spans="1:9" ht="18.75" x14ac:dyDescent="0.3">
      <c r="A6" s="38"/>
      <c r="B6" s="39"/>
      <c r="C6" s="44"/>
      <c r="D6" s="42"/>
      <c r="E6" s="42"/>
      <c r="F6" s="42"/>
      <c r="G6" s="42"/>
      <c r="H6" s="42"/>
      <c r="I6" s="235"/>
    </row>
    <row r="7" spans="1:9" ht="18.75" x14ac:dyDescent="0.3">
      <c r="A7" s="38"/>
      <c r="B7" s="39"/>
      <c r="C7" s="42"/>
      <c r="D7" s="42"/>
      <c r="E7" s="40" t="s">
        <v>48</v>
      </c>
      <c r="F7" s="42"/>
      <c r="G7" s="42"/>
      <c r="H7" s="42"/>
      <c r="I7" s="235"/>
    </row>
    <row r="8" spans="1:9" ht="19.5" thickBot="1" x14ac:dyDescent="0.35">
      <c r="A8" s="38"/>
      <c r="B8" s="39"/>
      <c r="C8" s="44"/>
      <c r="D8" s="42"/>
      <c r="E8" s="42"/>
      <c r="F8" s="42"/>
      <c r="G8" s="42"/>
      <c r="H8" s="42"/>
      <c r="I8" s="235"/>
    </row>
    <row r="9" spans="1:9" ht="38.25" thickBot="1" x14ac:dyDescent="0.35">
      <c r="A9" s="38"/>
      <c r="B9" s="39"/>
      <c r="C9" s="236" t="s">
        <v>49</v>
      </c>
      <c r="D9" s="237" t="s">
        <v>50</v>
      </c>
      <c r="E9" s="237"/>
      <c r="F9" s="237" t="s">
        <v>51</v>
      </c>
      <c r="G9" s="237" t="s">
        <v>50</v>
      </c>
      <c r="H9" s="42"/>
      <c r="I9" s="235"/>
    </row>
    <row r="10" spans="1:9" ht="18.75" x14ac:dyDescent="0.3">
      <c r="A10" s="38"/>
      <c r="B10" s="39"/>
      <c r="C10" s="315" t="s">
        <v>52</v>
      </c>
      <c r="D10" s="317">
        <v>2500</v>
      </c>
      <c r="E10" s="319"/>
      <c r="F10" s="315" t="s">
        <v>351</v>
      </c>
      <c r="G10" s="317">
        <v>12000</v>
      </c>
      <c r="H10" s="42"/>
      <c r="I10" s="235"/>
    </row>
    <row r="11" spans="1:9" ht="19.5" thickBot="1" x14ac:dyDescent="0.35">
      <c r="A11" s="38"/>
      <c r="B11" s="39"/>
      <c r="C11" s="316"/>
      <c r="D11" s="318"/>
      <c r="E11" s="320"/>
      <c r="F11" s="316"/>
      <c r="G11" s="318"/>
      <c r="H11" s="42"/>
      <c r="I11" s="235"/>
    </row>
    <row r="12" spans="1:9" ht="18.75" x14ac:dyDescent="0.3">
      <c r="A12" s="38"/>
      <c r="B12" s="39"/>
      <c r="C12" s="315" t="s">
        <v>355</v>
      </c>
      <c r="D12" s="317">
        <v>14000</v>
      </c>
      <c r="E12" s="319"/>
      <c r="F12" s="315" t="s">
        <v>352</v>
      </c>
      <c r="G12" s="317">
        <v>12000</v>
      </c>
      <c r="H12" s="42"/>
      <c r="I12" s="235"/>
    </row>
    <row r="13" spans="1:9" ht="19.5" thickBot="1" x14ac:dyDescent="0.35">
      <c r="A13" s="38"/>
      <c r="B13" s="39"/>
      <c r="C13" s="316"/>
      <c r="D13" s="318"/>
      <c r="E13" s="320"/>
      <c r="F13" s="316"/>
      <c r="G13" s="318"/>
      <c r="H13" s="42"/>
      <c r="I13" s="235"/>
    </row>
    <row r="14" spans="1:9" ht="18.75" x14ac:dyDescent="0.3">
      <c r="A14" s="38"/>
      <c r="B14" s="39"/>
      <c r="C14" s="315" t="s">
        <v>10</v>
      </c>
      <c r="D14" s="317">
        <v>23000</v>
      </c>
      <c r="E14" s="319"/>
      <c r="F14" s="315" t="s">
        <v>353</v>
      </c>
      <c r="G14" s="317">
        <v>5000</v>
      </c>
      <c r="H14" s="42"/>
      <c r="I14" s="235"/>
    </row>
    <row r="15" spans="1:9" ht="19.5" thickBot="1" x14ac:dyDescent="0.35">
      <c r="A15" s="38"/>
      <c r="B15" s="39"/>
      <c r="C15" s="316"/>
      <c r="D15" s="318"/>
      <c r="E15" s="320"/>
      <c r="F15" s="316"/>
      <c r="G15" s="318"/>
      <c r="H15" s="42"/>
      <c r="I15" s="235"/>
    </row>
    <row r="16" spans="1:9" ht="27" customHeight="1" x14ac:dyDescent="0.3">
      <c r="A16" s="38"/>
      <c r="B16" s="39"/>
      <c r="C16" s="315" t="s">
        <v>53</v>
      </c>
      <c r="D16" s="317">
        <v>1500</v>
      </c>
      <c r="E16" s="319"/>
      <c r="F16" s="315" t="s">
        <v>354</v>
      </c>
      <c r="G16" s="317">
        <v>30000</v>
      </c>
      <c r="H16" s="42"/>
      <c r="I16" s="235"/>
    </row>
    <row r="17" spans="1:9" ht="19.5" thickBot="1" x14ac:dyDescent="0.35">
      <c r="A17" s="38"/>
      <c r="B17" s="39"/>
      <c r="C17" s="316"/>
      <c r="D17" s="318"/>
      <c r="E17" s="320"/>
      <c r="F17" s="316"/>
      <c r="G17" s="318"/>
      <c r="H17" s="42"/>
      <c r="I17" s="235"/>
    </row>
    <row r="18" spans="1:9" ht="41.25" customHeight="1" x14ac:dyDescent="0.3">
      <c r="A18" s="38"/>
      <c r="B18" s="39"/>
      <c r="C18" s="315" t="s">
        <v>54</v>
      </c>
      <c r="D18" s="317">
        <v>30000</v>
      </c>
      <c r="E18" s="319"/>
      <c r="F18" s="319" t="s">
        <v>55</v>
      </c>
      <c r="G18" s="317">
        <f>SUM(G10:G17)</f>
        <v>59000</v>
      </c>
      <c r="H18" s="42"/>
      <c r="I18" s="235"/>
    </row>
    <row r="19" spans="1:9" ht="19.5" thickBot="1" x14ac:dyDescent="0.35">
      <c r="A19" s="38"/>
      <c r="B19" s="39"/>
      <c r="C19" s="323"/>
      <c r="D19" s="324"/>
      <c r="E19" s="325"/>
      <c r="F19" s="325"/>
      <c r="G19" s="324"/>
      <c r="H19" s="42"/>
      <c r="I19" s="235"/>
    </row>
    <row r="20" spans="1:9" ht="57" thickBot="1" x14ac:dyDescent="0.35">
      <c r="A20" s="38"/>
      <c r="B20" s="39"/>
      <c r="C20" s="238" t="s">
        <v>56</v>
      </c>
      <c r="D20" s="239">
        <f>SUM(D10:D19)</f>
        <v>71000</v>
      </c>
      <c r="E20" s="240"/>
      <c r="F20" s="241"/>
      <c r="G20" s="242"/>
      <c r="H20" s="42"/>
      <c r="I20" s="235"/>
    </row>
    <row r="21" spans="1:9" ht="41.25" customHeight="1" x14ac:dyDescent="0.3">
      <c r="A21" s="38"/>
      <c r="B21" s="39"/>
      <c r="C21" s="326"/>
      <c r="D21" s="328"/>
      <c r="E21" s="330"/>
      <c r="F21" s="332" t="s">
        <v>57</v>
      </c>
      <c r="G21" s="334"/>
      <c r="H21" s="42"/>
      <c r="I21" s="235"/>
    </row>
    <row r="22" spans="1:9" ht="19.5" thickBot="1" x14ac:dyDescent="0.35">
      <c r="A22" s="38"/>
      <c r="B22" s="39"/>
      <c r="C22" s="327"/>
      <c r="D22" s="329"/>
      <c r="E22" s="331"/>
      <c r="F22" s="333"/>
      <c r="G22" s="335"/>
      <c r="H22" s="42"/>
      <c r="I22" s="235"/>
    </row>
    <row r="23" spans="1:9" ht="38.25" thickBot="1" x14ac:dyDescent="0.35">
      <c r="A23" s="38"/>
      <c r="B23" s="39"/>
      <c r="C23" s="38"/>
      <c r="D23" s="39"/>
      <c r="E23" s="233"/>
      <c r="F23" s="243" t="s">
        <v>58</v>
      </c>
      <c r="G23" s="244">
        <v>40000</v>
      </c>
      <c r="H23" s="42"/>
      <c r="I23" s="235"/>
    </row>
    <row r="24" spans="1:9" ht="18.75" x14ac:dyDescent="0.3">
      <c r="A24" s="38"/>
      <c r="B24" s="39"/>
      <c r="C24" s="38"/>
      <c r="D24" s="39"/>
      <c r="E24" s="233"/>
      <c r="F24" s="321" t="s">
        <v>60</v>
      </c>
      <c r="G24" s="317">
        <v>20000</v>
      </c>
      <c r="H24" s="42"/>
      <c r="I24" s="235"/>
    </row>
    <row r="25" spans="1:9" ht="19.5" thickBot="1" x14ac:dyDescent="0.35">
      <c r="A25" s="38"/>
      <c r="B25" s="39"/>
      <c r="C25" s="38"/>
      <c r="D25" s="39"/>
      <c r="E25" s="233"/>
      <c r="F25" s="322"/>
      <c r="G25" s="318"/>
      <c r="H25" s="42"/>
      <c r="I25" s="235"/>
    </row>
    <row r="26" spans="1:9" ht="41.25" customHeight="1" x14ac:dyDescent="0.3">
      <c r="A26" s="38"/>
      <c r="B26" s="39"/>
      <c r="C26" s="38"/>
      <c r="D26" s="39"/>
      <c r="E26" s="233"/>
      <c r="F26" s="321" t="s">
        <v>62</v>
      </c>
      <c r="G26" s="317">
        <v>10000</v>
      </c>
      <c r="H26" s="42"/>
      <c r="I26" s="235"/>
    </row>
    <row r="27" spans="1:9" ht="19.5" thickBot="1" x14ac:dyDescent="0.35">
      <c r="A27" s="38"/>
      <c r="B27" s="39"/>
      <c r="C27" s="38"/>
      <c r="D27" s="39"/>
      <c r="E27" s="233"/>
      <c r="F27" s="322"/>
      <c r="G27" s="318"/>
      <c r="H27" s="42"/>
      <c r="I27" s="235"/>
    </row>
    <row r="28" spans="1:9" ht="38.25" thickBot="1" x14ac:dyDescent="0.35">
      <c r="A28" s="38"/>
      <c r="B28" s="39"/>
      <c r="C28" s="245" t="s">
        <v>85</v>
      </c>
      <c r="D28" s="39"/>
      <c r="E28" s="233"/>
      <c r="F28" s="246" t="s">
        <v>64</v>
      </c>
      <c r="G28" s="247">
        <f>SUM(G23:G27)</f>
        <v>70000</v>
      </c>
      <c r="H28" s="42"/>
      <c r="I28" s="235"/>
    </row>
    <row r="29" spans="1:9" ht="18.75" x14ac:dyDescent="0.3">
      <c r="A29" s="38"/>
      <c r="B29" s="39"/>
      <c r="C29" s="38"/>
      <c r="D29" s="39"/>
      <c r="E29" s="233"/>
      <c r="F29" s="338"/>
      <c r="G29" s="339"/>
      <c r="H29" s="42"/>
      <c r="I29" s="235"/>
    </row>
    <row r="30" spans="1:9" ht="18.75" customHeight="1" thickBot="1" x14ac:dyDescent="0.35">
      <c r="A30" s="38"/>
      <c r="B30" s="39"/>
      <c r="C30" s="248"/>
      <c r="D30" s="249"/>
      <c r="E30" s="250"/>
      <c r="F30" s="332"/>
      <c r="G30" s="334"/>
      <c r="H30" s="42"/>
      <c r="I30" s="235"/>
    </row>
    <row r="31" spans="1:9" ht="38.25" thickBot="1" x14ac:dyDescent="0.35">
      <c r="A31" s="38"/>
      <c r="B31" s="39"/>
      <c r="C31" s="251" t="s">
        <v>59</v>
      </c>
      <c r="D31" s="252">
        <v>400000</v>
      </c>
      <c r="E31" s="46"/>
      <c r="F31" s="253" t="s">
        <v>67</v>
      </c>
      <c r="G31" s="254"/>
      <c r="H31" s="42"/>
      <c r="I31" s="235"/>
    </row>
    <row r="32" spans="1:9" ht="19.5" thickBot="1" x14ac:dyDescent="0.35">
      <c r="A32" s="38"/>
      <c r="B32" s="39"/>
      <c r="C32" s="255"/>
      <c r="D32" s="256"/>
      <c r="E32" s="45"/>
      <c r="F32" s="323" t="s">
        <v>68</v>
      </c>
      <c r="G32" s="324">
        <v>300000</v>
      </c>
      <c r="H32" s="42"/>
      <c r="I32" s="235"/>
    </row>
    <row r="33" spans="1:9" ht="19.5" thickBot="1" x14ac:dyDescent="0.35">
      <c r="A33" s="38"/>
      <c r="B33" s="39"/>
      <c r="C33" s="257" t="s">
        <v>61</v>
      </c>
      <c r="D33" s="258">
        <v>50000</v>
      </c>
      <c r="E33" s="259"/>
      <c r="F33" s="316"/>
      <c r="G33" s="318"/>
      <c r="H33" s="42"/>
      <c r="I33" s="235"/>
    </row>
    <row r="34" spans="1:9" ht="19.5" thickBot="1" x14ac:dyDescent="0.35">
      <c r="A34" s="38"/>
      <c r="B34" s="39"/>
      <c r="C34" s="255"/>
      <c r="D34" s="256"/>
      <c r="E34" s="45"/>
      <c r="F34" s="315" t="s">
        <v>69</v>
      </c>
      <c r="G34" s="317">
        <v>50000</v>
      </c>
      <c r="H34" s="42"/>
      <c r="I34" s="235"/>
    </row>
    <row r="35" spans="1:9" ht="57" thickBot="1" x14ac:dyDescent="0.35">
      <c r="A35" s="38"/>
      <c r="B35" s="39"/>
      <c r="C35" s="255" t="s">
        <v>63</v>
      </c>
      <c r="D35" s="244">
        <v>6000</v>
      </c>
      <c r="E35" s="260"/>
      <c r="F35" s="316"/>
      <c r="G35" s="318"/>
      <c r="H35" s="42"/>
      <c r="I35" s="235"/>
    </row>
    <row r="36" spans="1:9" ht="18.75" x14ac:dyDescent="0.3">
      <c r="A36" s="38"/>
      <c r="B36" s="39"/>
      <c r="C36" s="257" t="s">
        <v>65</v>
      </c>
      <c r="D36" s="258">
        <v>15000</v>
      </c>
      <c r="E36" s="261"/>
      <c r="F36" s="315" t="s">
        <v>70</v>
      </c>
      <c r="G36" s="336">
        <f>G39-G38-G34-G32</f>
        <v>18000</v>
      </c>
      <c r="H36" s="42"/>
      <c r="I36" s="235"/>
    </row>
    <row r="37" spans="1:9" ht="19.5" thickBot="1" x14ac:dyDescent="0.35">
      <c r="A37" s="38"/>
      <c r="B37" s="39"/>
      <c r="C37" s="255"/>
      <c r="D37" s="256"/>
      <c r="E37" s="262"/>
      <c r="F37" s="316"/>
      <c r="G37" s="337"/>
      <c r="H37" s="42"/>
      <c r="I37" s="235"/>
    </row>
    <row r="38" spans="1:9" ht="38.25" thickBot="1" x14ac:dyDescent="0.35">
      <c r="A38" s="38"/>
      <c r="B38" s="39"/>
      <c r="C38" s="255" t="s">
        <v>66</v>
      </c>
      <c r="D38" s="244">
        <f>SUM(D31:D37)</f>
        <v>471000</v>
      </c>
      <c r="E38" s="263"/>
      <c r="F38" s="243" t="s">
        <v>356</v>
      </c>
      <c r="G38" s="244">
        <v>45000</v>
      </c>
      <c r="H38" s="42"/>
      <c r="I38" s="235"/>
    </row>
    <row r="39" spans="1:9" ht="38.25" thickBot="1" x14ac:dyDescent="0.35">
      <c r="A39" s="38"/>
      <c r="B39" s="39"/>
      <c r="C39" s="255"/>
      <c r="D39" s="244"/>
      <c r="E39" s="260"/>
      <c r="F39" s="243" t="s">
        <v>71</v>
      </c>
      <c r="G39" s="287">
        <f>G40-G18-G28</f>
        <v>413000</v>
      </c>
      <c r="H39" s="42"/>
      <c r="I39" s="235"/>
    </row>
    <row r="40" spans="1:9" ht="57" thickBot="1" x14ac:dyDescent="0.35">
      <c r="A40" s="38"/>
      <c r="B40" s="39"/>
      <c r="C40" s="45" t="s">
        <v>72</v>
      </c>
      <c r="D40" s="244">
        <f>D38+D20</f>
        <v>542000</v>
      </c>
      <c r="E40" s="260"/>
      <c r="F40" s="260" t="s">
        <v>73</v>
      </c>
      <c r="G40" s="244">
        <f>D40</f>
        <v>542000</v>
      </c>
      <c r="H40" s="42"/>
      <c r="I40" s="235"/>
    </row>
    <row r="41" spans="1:9" ht="18.75" x14ac:dyDescent="0.3">
      <c r="A41" s="38"/>
      <c r="B41" s="39"/>
      <c r="C41" s="44"/>
      <c r="D41" s="42"/>
      <c r="E41" s="42"/>
      <c r="F41" s="42"/>
      <c r="G41" s="42"/>
      <c r="H41" s="42"/>
      <c r="I41" s="235"/>
    </row>
    <row r="42" spans="1:9" ht="18.75" x14ac:dyDescent="0.3">
      <c r="A42" s="38"/>
      <c r="B42" s="39"/>
      <c r="C42" s="44"/>
      <c r="D42" s="42"/>
      <c r="E42" s="42"/>
      <c r="F42" s="42"/>
      <c r="G42" s="42"/>
      <c r="H42" s="42"/>
      <c r="I42" s="235"/>
    </row>
    <row r="43" spans="1:9" ht="18.75" x14ac:dyDescent="0.3">
      <c r="A43" s="38"/>
      <c r="B43" s="39"/>
      <c r="C43" s="44"/>
      <c r="D43" s="42"/>
      <c r="E43" s="42"/>
      <c r="F43" s="42"/>
      <c r="G43" s="42"/>
      <c r="H43" s="42"/>
      <c r="I43" s="235"/>
    </row>
    <row r="44" spans="1:9" ht="18.75" x14ac:dyDescent="0.3">
      <c r="A44" s="38"/>
      <c r="B44" s="39"/>
      <c r="C44" s="44"/>
      <c r="D44" s="42"/>
      <c r="E44" s="42"/>
      <c r="F44" s="42"/>
      <c r="G44" s="42"/>
      <c r="H44" s="42"/>
      <c r="I44" s="235"/>
    </row>
    <row r="45" spans="1:9" ht="18.75" x14ac:dyDescent="0.3">
      <c r="A45" s="38"/>
      <c r="B45" s="39"/>
      <c r="C45" s="44"/>
      <c r="D45" s="42"/>
      <c r="E45" s="42"/>
      <c r="F45" s="42"/>
      <c r="G45" s="42"/>
      <c r="H45" s="42"/>
      <c r="I45" s="235"/>
    </row>
    <row r="46" spans="1:9" ht="18.75" x14ac:dyDescent="0.3">
      <c r="A46" s="38"/>
      <c r="B46" s="39"/>
      <c r="C46" s="44"/>
      <c r="D46" s="42"/>
      <c r="E46" s="42"/>
      <c r="F46" s="42"/>
      <c r="G46" s="42"/>
      <c r="H46" s="42"/>
      <c r="I46" s="235"/>
    </row>
    <row r="47" spans="1:9" ht="18.75" x14ac:dyDescent="0.3">
      <c r="A47" s="38"/>
      <c r="B47" s="39"/>
      <c r="C47" s="44"/>
      <c r="D47" s="42"/>
      <c r="E47" s="42"/>
      <c r="F47" s="42"/>
      <c r="G47" s="42"/>
      <c r="H47" s="42"/>
      <c r="I47" s="235"/>
    </row>
    <row r="48" spans="1:9" ht="18.75" x14ac:dyDescent="0.3">
      <c r="A48" s="38"/>
      <c r="B48" s="39"/>
      <c r="C48" s="44"/>
      <c r="D48" s="42"/>
      <c r="E48" s="42"/>
      <c r="F48" s="42"/>
      <c r="G48" s="42"/>
      <c r="H48" s="42"/>
      <c r="I48" s="235"/>
    </row>
    <row r="49" spans="1:9" ht="18.75" x14ac:dyDescent="0.3">
      <c r="A49" s="38"/>
      <c r="B49" s="39"/>
      <c r="C49" s="44"/>
      <c r="D49" s="42"/>
      <c r="E49" s="42"/>
      <c r="F49" s="42"/>
      <c r="G49" s="42"/>
      <c r="H49" s="42"/>
      <c r="I49" s="235"/>
    </row>
    <row r="50" spans="1:9" ht="18.75" x14ac:dyDescent="0.3">
      <c r="A50" s="38"/>
      <c r="B50" s="39"/>
      <c r="C50" s="44"/>
      <c r="D50" s="42"/>
      <c r="E50" s="40" t="s">
        <v>263</v>
      </c>
      <c r="F50" s="42"/>
      <c r="G50" s="42"/>
      <c r="H50" s="42"/>
      <c r="I50" s="235"/>
    </row>
    <row r="51" spans="1:9" ht="19.5" thickBot="1" x14ac:dyDescent="0.35">
      <c r="A51" s="38"/>
      <c r="B51" s="39"/>
      <c r="C51" s="44"/>
      <c r="D51" s="42"/>
      <c r="E51" s="44"/>
      <c r="F51" s="42"/>
      <c r="G51" s="42"/>
      <c r="H51" s="42"/>
      <c r="I51" s="235"/>
    </row>
    <row r="52" spans="1:9" ht="18.75" x14ac:dyDescent="0.3">
      <c r="A52" s="38"/>
      <c r="B52" s="39"/>
      <c r="C52" s="44"/>
      <c r="D52" s="42"/>
      <c r="E52" s="315" t="s">
        <v>12</v>
      </c>
      <c r="F52" s="340">
        <v>600000</v>
      </c>
      <c r="G52" s="42"/>
      <c r="H52" s="42"/>
      <c r="I52" s="235"/>
    </row>
    <row r="53" spans="1:9" ht="19.5" thickBot="1" x14ac:dyDescent="0.35">
      <c r="A53" s="38"/>
      <c r="B53" s="39"/>
      <c r="C53" s="44"/>
      <c r="D53" s="42"/>
      <c r="E53" s="316"/>
      <c r="F53" s="341"/>
      <c r="G53" s="42"/>
      <c r="H53" s="42"/>
      <c r="I53" s="235"/>
    </row>
    <row r="54" spans="1:9" ht="25.5" customHeight="1" x14ac:dyDescent="0.3">
      <c r="A54" s="38"/>
      <c r="B54" s="39"/>
      <c r="C54" s="44"/>
      <c r="D54" s="42"/>
      <c r="E54" s="315" t="s">
        <v>74</v>
      </c>
      <c r="F54" s="340">
        <v>300000</v>
      </c>
      <c r="G54" s="42"/>
      <c r="H54" s="42"/>
      <c r="I54" s="235"/>
    </row>
    <row r="55" spans="1:9" ht="19.5" thickBot="1" x14ac:dyDescent="0.35">
      <c r="A55" s="38"/>
      <c r="B55" s="39"/>
      <c r="C55" s="44"/>
      <c r="D55" s="42"/>
      <c r="E55" s="316"/>
      <c r="F55" s="341"/>
      <c r="G55" s="42"/>
      <c r="H55" s="42"/>
      <c r="I55" s="235"/>
    </row>
    <row r="56" spans="1:9" ht="28.5" customHeight="1" thickBot="1" x14ac:dyDescent="0.35">
      <c r="A56" s="38"/>
      <c r="B56" s="39"/>
      <c r="C56" s="44"/>
      <c r="D56" s="42"/>
      <c r="E56" s="255" t="s">
        <v>75</v>
      </c>
      <c r="F56" s="264">
        <f>F52-F54</f>
        <v>300000</v>
      </c>
      <c r="G56" s="42"/>
      <c r="H56" s="42"/>
      <c r="I56" s="235"/>
    </row>
    <row r="57" spans="1:9" ht="15" customHeight="1" x14ac:dyDescent="0.3">
      <c r="A57" s="38"/>
      <c r="B57" s="39"/>
      <c r="C57" s="44"/>
      <c r="D57" s="42"/>
      <c r="E57" s="315" t="s">
        <v>76</v>
      </c>
      <c r="F57" s="340">
        <v>70000</v>
      </c>
      <c r="G57" s="42"/>
      <c r="H57" s="42"/>
      <c r="I57" s="235"/>
    </row>
    <row r="58" spans="1:9" ht="30" customHeight="1" thickBot="1" x14ac:dyDescent="0.35">
      <c r="A58" s="38"/>
      <c r="B58" s="39"/>
      <c r="C58" s="44"/>
      <c r="D58" s="42"/>
      <c r="E58" s="316"/>
      <c r="F58" s="341"/>
      <c r="G58" s="42"/>
      <c r="H58" s="42"/>
      <c r="I58" s="235"/>
    </row>
    <row r="59" spans="1:9" ht="15" customHeight="1" x14ac:dyDescent="0.3">
      <c r="A59" s="38"/>
      <c r="B59" s="39"/>
      <c r="C59" s="44"/>
      <c r="D59" s="42"/>
      <c r="E59" s="315" t="s">
        <v>15</v>
      </c>
      <c r="F59" s="340">
        <v>35000</v>
      </c>
      <c r="G59" s="42"/>
      <c r="H59" s="42"/>
      <c r="I59" s="235"/>
    </row>
    <row r="60" spans="1:9" ht="19.5" customHeight="1" thickBot="1" x14ac:dyDescent="0.35">
      <c r="A60" s="38"/>
      <c r="B60" s="39"/>
      <c r="C60" s="44"/>
      <c r="D60" s="42"/>
      <c r="E60" s="316"/>
      <c r="F60" s="341"/>
      <c r="G60" s="42"/>
      <c r="H60" s="42"/>
      <c r="I60" s="235"/>
    </row>
    <row r="61" spans="1:9" ht="19.5" customHeight="1" x14ac:dyDescent="0.3">
      <c r="A61" s="38"/>
      <c r="B61" s="39"/>
      <c r="C61" s="44"/>
      <c r="D61" s="42"/>
      <c r="E61" s="315" t="s">
        <v>77</v>
      </c>
      <c r="F61" s="340">
        <v>195000</v>
      </c>
      <c r="G61" s="42"/>
      <c r="H61" s="42"/>
      <c r="I61" s="235"/>
    </row>
    <row r="62" spans="1:9" ht="42" customHeight="1" thickBot="1" x14ac:dyDescent="0.35">
      <c r="A62" s="38"/>
      <c r="B62" s="39"/>
      <c r="C62" s="44"/>
      <c r="D62" s="42"/>
      <c r="E62" s="316"/>
      <c r="F62" s="341"/>
      <c r="G62" s="42"/>
      <c r="H62" s="42"/>
      <c r="I62" s="235"/>
    </row>
    <row r="63" spans="1:9" ht="15" customHeight="1" x14ac:dyDescent="0.3">
      <c r="A63" s="38"/>
      <c r="B63" s="39"/>
      <c r="C63" s="44"/>
      <c r="D63" s="42"/>
      <c r="E63" s="315" t="s">
        <v>78</v>
      </c>
      <c r="F63" s="340">
        <v>35000</v>
      </c>
      <c r="G63" s="42"/>
      <c r="H63" s="42"/>
      <c r="I63" s="235"/>
    </row>
    <row r="64" spans="1:9" ht="33" customHeight="1" thickBot="1" x14ac:dyDescent="0.35">
      <c r="A64" s="38"/>
      <c r="B64" s="39"/>
      <c r="C64" s="44"/>
      <c r="D64" s="42"/>
      <c r="E64" s="316"/>
      <c r="F64" s="341"/>
      <c r="G64" s="42"/>
      <c r="H64" s="42"/>
      <c r="I64" s="235"/>
    </row>
    <row r="65" spans="1:9" ht="15" customHeight="1" x14ac:dyDescent="0.3">
      <c r="A65" s="38"/>
      <c r="B65" s="39"/>
      <c r="C65" s="42"/>
      <c r="D65" s="42"/>
      <c r="E65" s="315" t="s">
        <v>79</v>
      </c>
      <c r="F65" s="346">
        <f>F61-F63</f>
        <v>160000</v>
      </c>
      <c r="G65" s="42"/>
      <c r="H65" s="42"/>
      <c r="I65" s="235"/>
    </row>
    <row r="66" spans="1:9" ht="32.25" customHeight="1" thickBot="1" x14ac:dyDescent="0.35">
      <c r="A66" s="38"/>
      <c r="B66" s="39"/>
      <c r="C66" s="42"/>
      <c r="D66" s="42"/>
      <c r="E66" s="316"/>
      <c r="F66" s="347"/>
      <c r="G66" s="42"/>
      <c r="H66" s="42"/>
      <c r="I66" s="235"/>
    </row>
    <row r="67" spans="1:9" ht="15" customHeight="1" x14ac:dyDescent="0.3">
      <c r="A67" s="38"/>
      <c r="B67" s="39"/>
      <c r="C67" s="42"/>
      <c r="D67" s="42"/>
      <c r="E67" s="315" t="s">
        <v>80</v>
      </c>
      <c r="F67" s="346">
        <f>F65*0.3</f>
        <v>48000</v>
      </c>
      <c r="G67" s="42"/>
      <c r="H67" s="42"/>
      <c r="I67" s="235"/>
    </row>
    <row r="68" spans="1:9" ht="15" customHeight="1" x14ac:dyDescent="0.3">
      <c r="A68" s="38"/>
      <c r="B68" s="39"/>
      <c r="C68" s="42"/>
      <c r="D68" s="42"/>
      <c r="E68" s="323"/>
      <c r="F68" s="348"/>
      <c r="G68" s="42"/>
      <c r="H68" s="42"/>
      <c r="I68" s="235"/>
    </row>
    <row r="69" spans="1:9" ht="11.25" customHeight="1" thickBot="1" x14ac:dyDescent="0.35">
      <c r="A69" s="38"/>
      <c r="B69" s="39"/>
      <c r="C69" s="42"/>
      <c r="D69" s="42"/>
      <c r="E69" s="316"/>
      <c r="F69" s="347"/>
      <c r="G69" s="42"/>
      <c r="H69" s="42"/>
      <c r="I69" s="235"/>
    </row>
    <row r="70" spans="1:9" ht="15" customHeight="1" x14ac:dyDescent="0.3">
      <c r="A70" s="38"/>
      <c r="B70" s="39"/>
      <c r="C70" s="42"/>
      <c r="D70" s="42"/>
      <c r="E70" s="315" t="s">
        <v>81</v>
      </c>
      <c r="F70" s="346">
        <f>F65-F67</f>
        <v>112000</v>
      </c>
      <c r="G70" s="42"/>
      <c r="H70" s="42"/>
      <c r="I70" s="235"/>
    </row>
    <row r="71" spans="1:9" ht="15.75" customHeight="1" thickBot="1" x14ac:dyDescent="0.35">
      <c r="A71" s="38"/>
      <c r="B71" s="39"/>
      <c r="C71" s="42"/>
      <c r="D71" s="42"/>
      <c r="E71" s="316"/>
      <c r="F71" s="347"/>
      <c r="G71" s="42"/>
      <c r="H71" s="42"/>
      <c r="I71" s="235"/>
    </row>
    <row r="72" spans="1:9" ht="41.25" customHeight="1" thickBot="1" x14ac:dyDescent="0.35">
      <c r="A72" s="38"/>
      <c r="B72" s="39"/>
      <c r="C72" s="42"/>
      <c r="D72" s="42"/>
      <c r="E72" s="255" t="s">
        <v>82</v>
      </c>
      <c r="F72" s="286"/>
      <c r="G72" s="42"/>
      <c r="H72" s="42"/>
      <c r="I72" s="235"/>
    </row>
    <row r="73" spans="1:9" ht="25.5" customHeight="1" thickBot="1" x14ac:dyDescent="0.35">
      <c r="A73" s="38"/>
      <c r="B73" s="39"/>
      <c r="C73" s="42"/>
      <c r="D73" s="42"/>
      <c r="E73" s="255" t="s">
        <v>22</v>
      </c>
      <c r="F73" s="265">
        <v>0.35</v>
      </c>
      <c r="G73" s="42"/>
      <c r="H73" s="42"/>
      <c r="I73" s="235"/>
    </row>
    <row r="74" spans="1:9" ht="18.75" x14ac:dyDescent="0.3">
      <c r="A74" s="38"/>
      <c r="B74" s="39"/>
      <c r="C74" s="42"/>
      <c r="D74" s="42"/>
      <c r="E74" s="315" t="s">
        <v>83</v>
      </c>
      <c r="F74" s="342" t="s">
        <v>332</v>
      </c>
      <c r="G74" s="42"/>
      <c r="H74" s="42"/>
      <c r="I74" s="235"/>
    </row>
    <row r="75" spans="1:9" ht="19.5" thickBot="1" x14ac:dyDescent="0.35">
      <c r="A75" s="38"/>
      <c r="B75" s="39"/>
      <c r="C75" s="42"/>
      <c r="D75" s="42"/>
      <c r="E75" s="316"/>
      <c r="F75" s="343"/>
      <c r="G75" s="42"/>
      <c r="H75" s="42"/>
      <c r="I75" s="235"/>
    </row>
    <row r="76" spans="1:9" ht="38.25" customHeight="1" x14ac:dyDescent="0.3">
      <c r="A76" s="38"/>
      <c r="B76" s="39"/>
      <c r="C76" s="42"/>
      <c r="D76" s="42"/>
      <c r="E76" s="315" t="s">
        <v>84</v>
      </c>
      <c r="F76" s="344">
        <v>6</v>
      </c>
      <c r="G76" s="42"/>
      <c r="H76" s="42"/>
      <c r="I76" s="235"/>
    </row>
    <row r="77" spans="1:9" ht="19.5" thickBot="1" x14ac:dyDescent="0.35">
      <c r="A77" s="38"/>
      <c r="B77" s="39"/>
      <c r="C77" s="42"/>
      <c r="D77" s="42"/>
      <c r="E77" s="316"/>
      <c r="F77" s="345"/>
      <c r="G77" s="42"/>
      <c r="H77" s="42"/>
      <c r="I77" s="235"/>
    </row>
    <row r="78" spans="1:9" ht="27" customHeight="1" x14ac:dyDescent="0.3">
      <c r="A78" s="38"/>
      <c r="B78" s="39"/>
      <c r="C78" s="42"/>
      <c r="D78" s="42"/>
      <c r="E78" s="42"/>
      <c r="F78" s="42"/>
      <c r="G78" s="42"/>
      <c r="H78" s="42"/>
      <c r="I78" s="235"/>
    </row>
    <row r="79" spans="1:9" ht="18.75" x14ac:dyDescent="0.3">
      <c r="A79" s="38"/>
      <c r="B79" s="39"/>
      <c r="C79" s="42"/>
      <c r="D79" s="42"/>
      <c r="E79" s="42"/>
      <c r="F79" s="42"/>
      <c r="G79" s="42"/>
      <c r="H79" s="42"/>
      <c r="I79" s="235"/>
    </row>
    <row r="80" spans="1:9" ht="27" customHeight="1" x14ac:dyDescent="0.3">
      <c r="A80" s="38"/>
      <c r="B80" s="39"/>
      <c r="C80" s="42"/>
      <c r="D80" s="42"/>
      <c r="E80" s="42"/>
      <c r="F80" s="42"/>
      <c r="G80" s="42"/>
      <c r="H80" s="42"/>
      <c r="I80" s="235"/>
    </row>
    <row r="81" spans="1:9" x14ac:dyDescent="0.25">
      <c r="A81" s="38"/>
      <c r="B81" s="39"/>
      <c r="C81" s="39"/>
      <c r="D81" s="39"/>
      <c r="E81" s="39"/>
      <c r="F81" s="39"/>
      <c r="G81" s="39"/>
      <c r="H81" s="39"/>
      <c r="I81" s="233"/>
    </row>
    <row r="82" spans="1:9" ht="15.75" thickBot="1" x14ac:dyDescent="0.3">
      <c r="A82" s="52"/>
      <c r="B82" s="53"/>
      <c r="C82" s="53"/>
      <c r="D82" s="53"/>
      <c r="E82" s="53"/>
      <c r="F82" s="53"/>
      <c r="G82" s="53"/>
      <c r="H82" s="53"/>
      <c r="I82" s="231"/>
    </row>
    <row r="89" spans="1:9" ht="55.5" customHeight="1" x14ac:dyDescent="0.25"/>
    <row r="91" spans="1:9" ht="27" customHeight="1" x14ac:dyDescent="0.25"/>
    <row r="93" spans="1:9" x14ac:dyDescent="0.25">
      <c r="C93" s="1"/>
    </row>
    <row r="94" spans="1:9" x14ac:dyDescent="0.25">
      <c r="C94" s="1"/>
    </row>
    <row r="95" spans="1:9" x14ac:dyDescent="0.25">
      <c r="C95" s="1"/>
    </row>
    <row r="96" spans="1:9" x14ac:dyDescent="0.25">
      <c r="C96" s="1"/>
    </row>
    <row r="97" spans="3:3" x14ac:dyDescent="0.25">
      <c r="C97" s="1"/>
    </row>
    <row r="98" spans="3:3" x14ac:dyDescent="0.25">
      <c r="C98" s="1"/>
    </row>
    <row r="99" spans="3:3" x14ac:dyDescent="0.25">
      <c r="C99" s="1"/>
    </row>
    <row r="100" spans="3:3" x14ac:dyDescent="0.25">
      <c r="C100" s="1"/>
    </row>
    <row r="101" spans="3:3" x14ac:dyDescent="0.25">
      <c r="C101" s="1"/>
    </row>
  </sheetData>
  <mergeCells count="64">
    <mergeCell ref="E74:E75"/>
    <mergeCell ref="F74:F75"/>
    <mergeCell ref="E76:E77"/>
    <mergeCell ref="F76:F77"/>
    <mergeCell ref="E65:E66"/>
    <mergeCell ref="F65:F66"/>
    <mergeCell ref="E67:E69"/>
    <mergeCell ref="F67:F69"/>
    <mergeCell ref="E70:E71"/>
    <mergeCell ref="F70:F71"/>
    <mergeCell ref="E59:E60"/>
    <mergeCell ref="F59:F60"/>
    <mergeCell ref="E61:E62"/>
    <mergeCell ref="F61:F62"/>
    <mergeCell ref="E63:E64"/>
    <mergeCell ref="F63:F64"/>
    <mergeCell ref="E52:E53"/>
    <mergeCell ref="F52:F53"/>
    <mergeCell ref="E54:E55"/>
    <mergeCell ref="F54:F55"/>
    <mergeCell ref="E57:E58"/>
    <mergeCell ref="F57:F58"/>
    <mergeCell ref="F34:F35"/>
    <mergeCell ref="G34:G35"/>
    <mergeCell ref="F36:F37"/>
    <mergeCell ref="G36:G37"/>
    <mergeCell ref="F29:F30"/>
    <mergeCell ref="G29:G30"/>
    <mergeCell ref="F32:F33"/>
    <mergeCell ref="G32:G33"/>
    <mergeCell ref="F24:F25"/>
    <mergeCell ref="G24:G25"/>
    <mergeCell ref="F26:F27"/>
    <mergeCell ref="G26:G27"/>
    <mergeCell ref="C18:C19"/>
    <mergeCell ref="D18:D19"/>
    <mergeCell ref="E18:E19"/>
    <mergeCell ref="F18:F19"/>
    <mergeCell ref="G18:G19"/>
    <mergeCell ref="C21:C22"/>
    <mergeCell ref="D21:D22"/>
    <mergeCell ref="E21:E22"/>
    <mergeCell ref="F21:F22"/>
    <mergeCell ref="G21:G22"/>
    <mergeCell ref="C14:C15"/>
    <mergeCell ref="D14:D15"/>
    <mergeCell ref="E14:E15"/>
    <mergeCell ref="F14:F15"/>
    <mergeCell ref="G14:G15"/>
    <mergeCell ref="C16:C17"/>
    <mergeCell ref="D16:D17"/>
    <mergeCell ref="E16:E17"/>
    <mergeCell ref="F16:F17"/>
    <mergeCell ref="G16:G17"/>
    <mergeCell ref="C10:C11"/>
    <mergeCell ref="D10:D11"/>
    <mergeCell ref="E10:E11"/>
    <mergeCell ref="F10:F11"/>
    <mergeCell ref="G10:G11"/>
    <mergeCell ref="C12:C13"/>
    <mergeCell ref="D12:D13"/>
    <mergeCell ref="E12:E13"/>
    <mergeCell ref="F12:F13"/>
    <mergeCell ref="G12:G13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R12:AA53"/>
  <sheetViews>
    <sheetView zoomScale="110" zoomScaleNormal="110" workbookViewId="0">
      <selection activeCell="S11" sqref="S11"/>
    </sheetView>
  </sheetViews>
  <sheetFormatPr defaultRowHeight="15" x14ac:dyDescent="0.25"/>
  <cols>
    <col min="19" max="19" width="20" customWidth="1"/>
  </cols>
  <sheetData>
    <row r="12" spans="18:26" x14ac:dyDescent="0.25">
      <c r="R12" s="304"/>
      <c r="S12" s="304"/>
      <c r="T12" s="304"/>
      <c r="U12" s="304"/>
      <c r="V12" s="304"/>
      <c r="W12" s="304"/>
      <c r="X12" s="304"/>
      <c r="Y12" s="304"/>
      <c r="Z12" s="304"/>
    </row>
    <row r="13" spans="18:26" x14ac:dyDescent="0.25">
      <c r="R13" s="304"/>
      <c r="S13" s="304"/>
      <c r="T13" s="304"/>
      <c r="U13" s="304"/>
      <c r="V13" s="304"/>
      <c r="W13" s="304"/>
      <c r="X13" s="304"/>
      <c r="Y13" s="304"/>
      <c r="Z13" s="304"/>
    </row>
    <row r="14" spans="18:26" x14ac:dyDescent="0.25">
      <c r="R14" s="304"/>
      <c r="S14" s="304"/>
      <c r="T14" s="304"/>
      <c r="U14" s="304"/>
      <c r="V14" s="304"/>
      <c r="W14" s="304"/>
      <c r="X14" s="304"/>
      <c r="Y14" s="304"/>
      <c r="Z14" s="304"/>
    </row>
    <row r="15" spans="18:26" x14ac:dyDescent="0.25">
      <c r="R15" s="304"/>
      <c r="S15" s="304"/>
      <c r="T15" s="304"/>
      <c r="U15" s="304"/>
      <c r="V15" s="304"/>
      <c r="W15" s="304"/>
      <c r="X15" s="304"/>
      <c r="Y15" s="304"/>
      <c r="Z15" s="304"/>
    </row>
    <row r="16" spans="18:26" x14ac:dyDescent="0.25">
      <c r="R16" s="304"/>
      <c r="S16" s="304"/>
      <c r="T16" s="304"/>
      <c r="U16" s="304"/>
      <c r="V16" s="304"/>
      <c r="W16" s="304"/>
      <c r="X16" s="304"/>
      <c r="Y16" s="304"/>
      <c r="Z16" s="304"/>
    </row>
    <row r="17" spans="18:26" ht="18" x14ac:dyDescent="0.25">
      <c r="R17" s="304"/>
      <c r="S17" s="288"/>
      <c r="T17" s="288"/>
      <c r="U17" s="288"/>
      <c r="V17" s="288"/>
      <c r="W17" s="288"/>
      <c r="X17" s="288"/>
      <c r="Y17" s="288"/>
      <c r="Z17" s="288"/>
    </row>
    <row r="18" spans="18:26" ht="18" x14ac:dyDescent="0.25">
      <c r="R18" s="304"/>
      <c r="S18" s="288"/>
      <c r="T18" s="288"/>
      <c r="U18" s="288"/>
      <c r="V18" s="288"/>
      <c r="W18" s="288"/>
      <c r="X18" s="288"/>
      <c r="Y18" s="288"/>
      <c r="Z18" s="288"/>
    </row>
    <row r="19" spans="18:26" ht="18" x14ac:dyDescent="0.25">
      <c r="R19" s="304"/>
      <c r="S19" s="288"/>
      <c r="T19" s="289"/>
      <c r="U19" s="289"/>
      <c r="V19" s="289"/>
      <c r="W19" s="288"/>
      <c r="X19" s="288"/>
      <c r="Y19" s="288"/>
      <c r="Z19" s="288"/>
    </row>
    <row r="20" spans="18:26" ht="18" x14ac:dyDescent="0.25">
      <c r="R20" s="304"/>
      <c r="S20" s="288"/>
      <c r="T20" s="292"/>
      <c r="U20" s="295"/>
      <c r="V20" s="289"/>
      <c r="W20" s="288"/>
      <c r="X20" s="288"/>
      <c r="Y20" s="288"/>
      <c r="Z20" s="288"/>
    </row>
    <row r="21" spans="18:26" ht="18" x14ac:dyDescent="0.25">
      <c r="R21" s="304"/>
      <c r="S21" s="288"/>
      <c r="T21" s="305"/>
      <c r="U21" s="300"/>
      <c r="V21" s="289"/>
      <c r="W21" s="288"/>
      <c r="X21" s="288"/>
      <c r="Y21" s="288"/>
      <c r="Z21" s="288"/>
    </row>
    <row r="22" spans="18:26" ht="18" x14ac:dyDescent="0.25">
      <c r="R22" s="304"/>
      <c r="S22" s="288"/>
      <c r="T22" s="295"/>
      <c r="U22" s="289"/>
      <c r="V22" s="289"/>
      <c r="W22" s="290"/>
      <c r="X22" s="288"/>
      <c r="Y22" s="288"/>
      <c r="Z22" s="288"/>
    </row>
    <row r="23" spans="18:26" ht="18.75" thickBot="1" x14ac:dyDescent="0.3">
      <c r="R23" s="304"/>
      <c r="S23" s="288"/>
      <c r="T23" s="296"/>
      <c r="U23" s="289"/>
      <c r="V23" s="289"/>
      <c r="W23" s="288"/>
      <c r="X23" s="288"/>
      <c r="Y23" s="288"/>
      <c r="Z23" s="288"/>
    </row>
    <row r="24" spans="18:26" ht="18.75" thickTop="1" x14ac:dyDescent="0.25">
      <c r="R24" s="304"/>
      <c r="S24" s="288"/>
      <c r="T24" s="289"/>
      <c r="U24" s="289"/>
      <c r="V24" s="289"/>
      <c r="W24" s="288"/>
      <c r="X24" s="288"/>
      <c r="Y24" s="288"/>
      <c r="Z24" s="288"/>
    </row>
    <row r="25" spans="18:26" ht="18" x14ac:dyDescent="0.25">
      <c r="R25" s="304"/>
      <c r="S25" s="291"/>
      <c r="T25" s="289"/>
      <c r="U25" s="289"/>
      <c r="V25" s="289"/>
      <c r="W25" s="288"/>
      <c r="X25" s="301"/>
      <c r="Y25" s="288"/>
      <c r="Z25" s="288"/>
    </row>
    <row r="26" spans="18:26" ht="18" x14ac:dyDescent="0.25">
      <c r="R26" s="304"/>
      <c r="S26" s="291"/>
      <c r="T26" s="289"/>
      <c r="U26" s="289"/>
      <c r="V26" s="289"/>
      <c r="W26" s="288"/>
      <c r="X26" s="288"/>
      <c r="Y26" s="288"/>
      <c r="Z26" s="288"/>
    </row>
    <row r="27" spans="18:26" ht="18" x14ac:dyDescent="0.25">
      <c r="R27" s="304"/>
      <c r="S27" s="288"/>
      <c r="T27" s="288"/>
      <c r="U27" s="288"/>
      <c r="V27" s="288"/>
      <c r="W27" s="288"/>
      <c r="X27" s="288"/>
      <c r="Y27" s="288"/>
      <c r="Z27" s="288"/>
    </row>
    <row r="28" spans="18:26" ht="18" x14ac:dyDescent="0.25">
      <c r="R28" s="304"/>
      <c r="S28" s="288"/>
      <c r="T28" s="288"/>
      <c r="U28" s="288"/>
      <c r="V28" s="288"/>
      <c r="W28" s="288"/>
      <c r="X28" s="288"/>
      <c r="Y28" s="288"/>
      <c r="Z28" s="288"/>
    </row>
    <row r="29" spans="18:26" ht="18" x14ac:dyDescent="0.25">
      <c r="R29" s="304"/>
      <c r="S29" s="288"/>
      <c r="T29" s="288"/>
      <c r="U29" s="288"/>
      <c r="V29" s="288"/>
      <c r="W29" s="288"/>
      <c r="X29" s="288"/>
      <c r="Y29" s="288"/>
      <c r="Z29" s="288"/>
    </row>
    <row r="30" spans="18:26" ht="18" x14ac:dyDescent="0.25">
      <c r="R30" s="304"/>
      <c r="S30" s="288"/>
      <c r="T30" s="288"/>
      <c r="U30" s="288"/>
      <c r="V30" s="288"/>
      <c r="W30" s="288"/>
      <c r="X30" s="288"/>
      <c r="Y30" s="288"/>
      <c r="Z30" s="288"/>
    </row>
    <row r="31" spans="18:26" ht="18" x14ac:dyDescent="0.25">
      <c r="R31" s="304"/>
      <c r="S31" s="288"/>
      <c r="T31" s="289"/>
      <c r="U31" s="289"/>
      <c r="V31" s="289"/>
      <c r="W31" s="288"/>
      <c r="X31" s="289"/>
      <c r="Y31" s="289"/>
      <c r="Z31" s="288"/>
    </row>
    <row r="32" spans="18:26" ht="18" x14ac:dyDescent="0.25">
      <c r="R32" s="304"/>
      <c r="S32" s="291"/>
      <c r="T32" s="289"/>
      <c r="U32" s="289"/>
      <c r="V32" s="289"/>
      <c r="W32" s="291"/>
      <c r="X32" s="289"/>
      <c r="Y32" s="289"/>
      <c r="Z32" s="288"/>
    </row>
    <row r="33" spans="18:26" ht="18" x14ac:dyDescent="0.25">
      <c r="R33" s="304"/>
      <c r="S33" s="291"/>
      <c r="T33" s="289"/>
      <c r="U33" s="289"/>
      <c r="V33" s="289"/>
      <c r="W33" s="291"/>
      <c r="X33" s="289"/>
      <c r="Y33" s="289"/>
      <c r="Z33" s="288"/>
    </row>
    <row r="34" spans="18:26" ht="18" x14ac:dyDescent="0.25">
      <c r="R34" s="304"/>
      <c r="S34" s="291"/>
      <c r="T34" s="289"/>
      <c r="U34" s="295"/>
      <c r="V34" s="289"/>
      <c r="W34" s="293"/>
      <c r="X34" s="289"/>
      <c r="Y34" s="289"/>
      <c r="Z34" s="288"/>
    </row>
    <row r="35" spans="18:26" ht="18" x14ac:dyDescent="0.25">
      <c r="R35" s="304"/>
      <c r="S35" s="293"/>
      <c r="T35" s="289"/>
      <c r="U35" s="300"/>
      <c r="V35" s="288"/>
      <c r="W35" s="294"/>
      <c r="X35" s="289"/>
      <c r="Y35" s="289"/>
      <c r="Z35" s="288"/>
    </row>
    <row r="36" spans="18:26" ht="18" x14ac:dyDescent="0.25">
      <c r="R36" s="304"/>
      <c r="S36" s="288"/>
      <c r="T36" s="289"/>
      <c r="U36" s="289"/>
      <c r="V36" s="288"/>
      <c r="W36" s="288"/>
      <c r="X36" s="289"/>
      <c r="Y36" s="289"/>
      <c r="Z36" s="288"/>
    </row>
    <row r="37" spans="18:26" ht="18" x14ac:dyDescent="0.25">
      <c r="R37" s="304"/>
      <c r="S37" s="291"/>
      <c r="T37" s="295"/>
      <c r="U37" s="295"/>
      <c r="V37" s="288"/>
      <c r="W37" s="291"/>
      <c r="X37" s="289"/>
      <c r="Y37" s="289"/>
      <c r="Z37" s="288"/>
    </row>
    <row r="38" spans="18:26" ht="18.75" thickBot="1" x14ac:dyDescent="0.3">
      <c r="R38" s="304"/>
      <c r="S38" s="288"/>
      <c r="T38" s="296"/>
      <c r="U38" s="302"/>
      <c r="V38" s="288"/>
      <c r="W38" s="291"/>
      <c r="X38" s="289"/>
      <c r="Y38" s="289"/>
      <c r="Z38" s="288"/>
    </row>
    <row r="39" spans="18:26" ht="18.75" thickTop="1" x14ac:dyDescent="0.25">
      <c r="R39" s="304"/>
      <c r="S39" s="288"/>
      <c r="T39" s="288"/>
      <c r="U39" s="288"/>
      <c r="V39" s="288"/>
      <c r="W39" s="293"/>
      <c r="X39" s="289"/>
      <c r="Y39" s="289"/>
      <c r="Z39" s="288"/>
    </row>
    <row r="40" spans="18:26" ht="18.75" thickBot="1" x14ac:dyDescent="0.3">
      <c r="R40" s="304"/>
      <c r="S40" s="288"/>
      <c r="T40" s="288"/>
      <c r="U40" s="288"/>
      <c r="V40" s="288"/>
      <c r="W40" s="288"/>
      <c r="X40" s="296"/>
      <c r="Y40" s="296"/>
      <c r="Z40" s="288"/>
    </row>
    <row r="41" spans="18:26" ht="18.75" thickTop="1" x14ac:dyDescent="0.25">
      <c r="R41" s="304"/>
      <c r="S41" s="288"/>
      <c r="T41" s="288"/>
      <c r="U41" s="288"/>
      <c r="V41" s="288"/>
      <c r="W41" s="288"/>
      <c r="X41" s="288"/>
      <c r="Y41" s="288"/>
      <c r="Z41" s="288"/>
    </row>
    <row r="42" spans="18:26" ht="18" x14ac:dyDescent="0.25">
      <c r="R42" s="304"/>
      <c r="S42" s="288"/>
      <c r="T42" s="288"/>
      <c r="U42" s="289"/>
      <c r="V42" s="288"/>
      <c r="W42" s="288"/>
      <c r="X42" s="288"/>
      <c r="Y42" s="288"/>
      <c r="Z42" s="288"/>
    </row>
    <row r="43" spans="18:26" x14ac:dyDescent="0.25">
      <c r="R43" s="304"/>
      <c r="S43" s="304"/>
      <c r="T43" s="304"/>
      <c r="U43" s="304"/>
      <c r="V43" s="304"/>
      <c r="W43" s="304"/>
      <c r="X43" s="304"/>
      <c r="Y43" s="304"/>
      <c r="Z43" s="304"/>
    </row>
    <row r="44" spans="18:26" ht="21" x14ac:dyDescent="0.35">
      <c r="R44" s="304"/>
      <c r="S44" s="303"/>
      <c r="T44" s="303"/>
      <c r="U44" s="303"/>
      <c r="V44" s="304"/>
      <c r="W44" s="304"/>
      <c r="X44" s="304"/>
      <c r="Y44" s="304"/>
      <c r="Z44" s="304"/>
    </row>
    <row r="45" spans="18:26" ht="21" x14ac:dyDescent="0.35">
      <c r="S45" s="297"/>
      <c r="T45" s="297"/>
      <c r="U45" s="297"/>
    </row>
    <row r="46" spans="18:26" ht="21" x14ac:dyDescent="0.35">
      <c r="S46" s="297"/>
      <c r="T46" s="297"/>
      <c r="U46" s="298"/>
    </row>
    <row r="47" spans="18:26" ht="21" x14ac:dyDescent="0.35">
      <c r="S47" s="297"/>
      <c r="T47" s="297"/>
      <c r="U47" s="298"/>
    </row>
    <row r="48" spans="18:26" ht="21" x14ac:dyDescent="0.35">
      <c r="S48" s="297"/>
      <c r="T48" s="297"/>
      <c r="U48" s="299"/>
    </row>
    <row r="49" spans="19:27" ht="18" x14ac:dyDescent="0.25">
      <c r="S49" s="288"/>
      <c r="T49" s="288"/>
      <c r="U49" s="288"/>
      <c r="V49" s="288"/>
      <c r="W49" s="288"/>
      <c r="X49" s="288"/>
      <c r="Y49" s="288"/>
      <c r="Z49" s="288"/>
      <c r="AA49" s="288"/>
    </row>
    <row r="50" spans="19:27" ht="18" x14ac:dyDescent="0.25">
      <c r="S50" s="288"/>
      <c r="T50" s="288"/>
      <c r="U50" s="288"/>
      <c r="V50" s="288"/>
      <c r="W50" s="288"/>
      <c r="X50" s="288"/>
      <c r="Y50" s="288"/>
      <c r="Z50" s="288"/>
      <c r="AA50" s="288"/>
    </row>
    <row r="51" spans="19:27" ht="18" x14ac:dyDescent="0.25">
      <c r="S51" s="288"/>
      <c r="T51" s="288"/>
      <c r="U51" s="288"/>
      <c r="V51" s="288"/>
      <c r="W51" s="288"/>
      <c r="X51" s="288"/>
      <c r="Y51" s="288"/>
      <c r="Z51" s="288"/>
      <c r="AA51" s="288"/>
    </row>
    <row r="52" spans="19:27" ht="18" x14ac:dyDescent="0.25">
      <c r="S52" s="288"/>
      <c r="T52" s="288"/>
      <c r="U52" s="288"/>
      <c r="V52" s="288"/>
      <c r="W52" s="288"/>
      <c r="X52" s="288"/>
      <c r="Y52" s="288"/>
      <c r="Z52" s="288"/>
      <c r="AA52" s="288"/>
    </row>
    <row r="53" spans="19:27" ht="18" x14ac:dyDescent="0.25">
      <c r="S53" s="288"/>
      <c r="T53" s="288"/>
      <c r="U53" s="288"/>
      <c r="V53" s="288"/>
      <c r="W53" s="288"/>
      <c r="X53" s="288"/>
      <c r="Y53" s="288"/>
      <c r="Z53" s="288"/>
      <c r="AA53" s="288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Test 1 Calculations</vt:lpstr>
      <vt:lpstr>Multiple Choice Test 1</vt:lpstr>
      <vt:lpstr>Financial Statements ABC Corp.</vt:lpstr>
      <vt:lpstr>Ratios Table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Ildebrando  Lucas</dc:creator>
  <cp:lastModifiedBy>DND User</cp:lastModifiedBy>
  <dcterms:created xsi:type="dcterms:W3CDTF">2014-01-20T12:35:02Z</dcterms:created>
  <dcterms:modified xsi:type="dcterms:W3CDTF">2014-04-16T19:17:28Z</dcterms:modified>
</cp:coreProperties>
</file>