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60" windowWidth="20010" windowHeight="8010"/>
  </bookViews>
  <sheets>
    <sheet name="test" sheetId="5" r:id="rId1"/>
    <sheet name="Chapter 18 (2)" sheetId="4" r:id="rId2"/>
    <sheet name="Chapter 18" sheetId="1" r:id="rId3"/>
    <sheet name="Assignment" sheetId="2" r:id="rId4"/>
    <sheet name="Assignment2" sheetId="3" r:id="rId5"/>
  </sheets>
  <calcPr calcId="144525"/>
</workbook>
</file>

<file path=xl/calcChain.xml><?xml version="1.0" encoding="utf-8"?>
<calcChain xmlns="http://schemas.openxmlformats.org/spreadsheetml/2006/main">
  <c r="D128" i="5" l="1"/>
  <c r="D126" i="5"/>
  <c r="C126" i="5"/>
  <c r="C125" i="5"/>
  <c r="D123" i="5"/>
  <c r="D120" i="5"/>
  <c r="C119" i="5"/>
  <c r="D117" i="5"/>
  <c r="C116" i="5"/>
  <c r="D111" i="5"/>
  <c r="D109" i="5"/>
  <c r="D108" i="5"/>
  <c r="B105" i="5"/>
  <c r="C93" i="5"/>
  <c r="C90" i="5"/>
  <c r="C88" i="5"/>
  <c r="D77" i="5"/>
  <c r="D75" i="5"/>
  <c r="C75" i="5"/>
  <c r="C74" i="5"/>
  <c r="D71" i="5"/>
  <c r="D67" i="5"/>
  <c r="C66" i="5"/>
  <c r="D64" i="5"/>
  <c r="C63" i="5"/>
  <c r="F59" i="5"/>
  <c r="F58" i="5"/>
  <c r="F57" i="5"/>
  <c r="E58" i="5"/>
  <c r="E57" i="5"/>
  <c r="D58" i="5"/>
  <c r="D57" i="5"/>
  <c r="D53" i="5"/>
  <c r="D51" i="5"/>
  <c r="D50" i="5"/>
  <c r="D37" i="5"/>
  <c r="C36" i="5"/>
  <c r="F38" i="5"/>
  <c r="F36" i="5"/>
  <c r="D34" i="5"/>
  <c r="C8" i="5"/>
  <c r="C7" i="5"/>
  <c r="C393" i="5"/>
  <c r="C392" i="5"/>
  <c r="C387" i="5"/>
  <c r="D387" i="5" s="1"/>
  <c r="D388" i="5" s="1"/>
  <c r="C377" i="5"/>
  <c r="C391" i="5" s="1"/>
  <c r="D393" i="5" s="1"/>
  <c r="C374" i="5"/>
  <c r="D378" i="5" s="1"/>
  <c r="E378" i="5" s="1"/>
  <c r="C372" i="5"/>
  <c r="E337" i="5"/>
  <c r="C364" i="5" s="1"/>
  <c r="G336" i="5"/>
  <c r="C352" i="5" s="1"/>
  <c r="E336" i="5"/>
  <c r="E333" i="5"/>
  <c r="C340" i="5" s="1"/>
  <c r="D341" i="5" s="1"/>
  <c r="E332" i="5"/>
  <c r="C348" i="5" s="1"/>
  <c r="D349" i="5" s="1"/>
  <c r="E331" i="5"/>
  <c r="C344" i="5" s="1"/>
  <c r="D345" i="5" s="1"/>
  <c r="D315" i="5"/>
  <c r="D309" i="5"/>
  <c r="G295" i="5"/>
  <c r="C325" i="5" s="1"/>
  <c r="D326" i="5" s="1"/>
  <c r="C292" i="5"/>
  <c r="D285" i="5"/>
  <c r="D284" i="5"/>
  <c r="D283" i="5"/>
  <c r="D293" i="5" s="1"/>
  <c r="D282" i="5"/>
  <c r="C296" i="5" s="1"/>
  <c r="D271" i="5"/>
  <c r="D264" i="5"/>
  <c r="D243" i="5"/>
  <c r="D244" i="5" s="1"/>
  <c r="D246" i="5" s="1"/>
  <c r="C243" i="5"/>
  <c r="C244" i="5" s="1"/>
  <c r="C246" i="5" s="1"/>
  <c r="K234" i="5"/>
  <c r="K235" i="5" s="1"/>
  <c r="E234" i="5"/>
  <c r="E235" i="5" s="1"/>
  <c r="E233" i="5"/>
  <c r="D219" i="5"/>
  <c r="C207" i="5"/>
  <c r="C205" i="5"/>
  <c r="C206" i="5" s="1"/>
  <c r="C208" i="5" s="1"/>
  <c r="D194" i="5"/>
  <c r="D198" i="5" s="1"/>
  <c r="D193" i="5"/>
  <c r="D192" i="5"/>
  <c r="D191" i="5"/>
  <c r="C156" i="5"/>
  <c r="C158" i="5" s="1"/>
  <c r="C161" i="5" s="1"/>
  <c r="D155" i="5"/>
  <c r="D156" i="5" s="1"/>
  <c r="D158" i="5" s="1"/>
  <c r="C166" i="5" s="1"/>
  <c r="C155" i="5"/>
  <c r="E143" i="5"/>
  <c r="E145" i="5" s="1"/>
  <c r="E136" i="5"/>
  <c r="E138" i="5" s="1"/>
  <c r="G135" i="5"/>
  <c r="G136" i="5" s="1"/>
  <c r="E135" i="5"/>
  <c r="B102" i="5"/>
  <c r="D101" i="5"/>
  <c r="D102" i="5" s="1"/>
  <c r="D100" i="5"/>
  <c r="D99" i="5"/>
  <c r="D32" i="5"/>
  <c r="D30" i="5"/>
  <c r="D28" i="5"/>
  <c r="C16" i="5"/>
  <c r="C20" i="5" s="1"/>
  <c r="C322" i="5" l="1"/>
  <c r="D323" i="5" s="1"/>
  <c r="D297" i="5"/>
  <c r="C311" i="5" s="1"/>
  <c r="D353" i="5"/>
  <c r="D361" i="5" s="1"/>
  <c r="C360" i="5"/>
  <c r="E140" i="5"/>
  <c r="C163" i="5" s="1"/>
  <c r="C175" i="5" s="1"/>
  <c r="E146" i="5"/>
  <c r="E147" i="5" s="1"/>
  <c r="C168" i="5" s="1"/>
  <c r="D162" i="5"/>
  <c r="C174" i="5"/>
  <c r="D216" i="5"/>
  <c r="C215" i="5"/>
  <c r="C222" i="5" s="1"/>
  <c r="C273" i="5"/>
  <c r="D257" i="5"/>
  <c r="C256" i="5"/>
  <c r="D394" i="5"/>
  <c r="E139" i="5"/>
  <c r="C266" i="5"/>
  <c r="D250" i="5"/>
  <c r="C249" i="5"/>
  <c r="C221" i="5"/>
  <c r="D213" i="5"/>
  <c r="C212" i="5"/>
  <c r="K236" i="5"/>
  <c r="E237" i="5"/>
  <c r="K237" i="5"/>
  <c r="C357" i="5"/>
  <c r="D358" i="5" s="1"/>
  <c r="D365" i="5"/>
  <c r="D377" i="5"/>
  <c r="D379" i="5"/>
  <c r="E379" i="5" s="1"/>
  <c r="C299" i="5"/>
  <c r="E377" i="5"/>
  <c r="E380" i="5" s="1"/>
  <c r="E382" i="5" s="1"/>
  <c r="E236" i="5"/>
  <c r="C288" i="5"/>
  <c r="D289" i="5"/>
  <c r="S17" i="2"/>
  <c r="D169" i="5" l="1"/>
  <c r="C183" i="5"/>
  <c r="D183" i="5" s="1"/>
  <c r="D185" i="5" s="1"/>
  <c r="D399" i="5"/>
  <c r="C398" i="5"/>
  <c r="D397" i="5"/>
  <c r="C396" i="5"/>
  <c r="D300" i="5"/>
  <c r="C306" i="5"/>
  <c r="C318" i="5" s="1"/>
  <c r="C274" i="5"/>
  <c r="D260" i="5"/>
  <c r="C259" i="5"/>
  <c r="D222" i="5"/>
  <c r="D224" i="5" s="1"/>
  <c r="D175" i="5"/>
  <c r="D177" i="5" s="1"/>
  <c r="D267" i="5"/>
  <c r="D268" i="5" s="1"/>
  <c r="D253" i="5"/>
  <c r="C252" i="5" s="1"/>
  <c r="C267" i="5"/>
  <c r="C303" i="5"/>
  <c r="D274" i="5"/>
  <c r="D275" i="5" s="1"/>
  <c r="C391" i="4"/>
  <c r="C392" i="4"/>
  <c r="C386" i="4"/>
  <c r="D386" i="4" s="1"/>
  <c r="D387" i="4" s="1"/>
  <c r="E79" i="3"/>
  <c r="G76" i="3"/>
  <c r="F78" i="3"/>
  <c r="C376" i="4"/>
  <c r="C390" i="4" s="1"/>
  <c r="H54" i="2"/>
  <c r="W23" i="2"/>
  <c r="S19" i="2"/>
  <c r="S18" i="2"/>
  <c r="G335" i="4"/>
  <c r="C351" i="4" s="1"/>
  <c r="C359" i="4" s="1"/>
  <c r="D314" i="4"/>
  <c r="D308" i="4"/>
  <c r="G294" i="4"/>
  <c r="C324" i="4" s="1"/>
  <c r="D325" i="4" s="1"/>
  <c r="D242" i="4"/>
  <c r="C242" i="4"/>
  <c r="C243" i="4" s="1"/>
  <c r="C245" i="4" s="1"/>
  <c r="D270" i="4"/>
  <c r="D263" i="4"/>
  <c r="D243" i="4"/>
  <c r="D245" i="4" s="1"/>
  <c r="K233" i="4"/>
  <c r="K234" i="4" s="1"/>
  <c r="E232" i="4"/>
  <c r="E233" i="4"/>
  <c r="D218" i="4"/>
  <c r="C206" i="4"/>
  <c r="C204" i="4"/>
  <c r="C205" i="4" s="1"/>
  <c r="D191" i="4"/>
  <c r="D192" i="4"/>
  <c r="D190" i="4"/>
  <c r="D248" i="1"/>
  <c r="D250" i="1"/>
  <c r="D256" i="1" s="1"/>
  <c r="D252" i="1"/>
  <c r="D258" i="1" s="1"/>
  <c r="D254" i="1"/>
  <c r="D238" i="1"/>
  <c r="D231" i="1"/>
  <c r="D234" i="1"/>
  <c r="D237" i="1"/>
  <c r="C237" i="1"/>
  <c r="C236" i="1"/>
  <c r="D230" i="1"/>
  <c r="C230" i="1"/>
  <c r="C229" i="1"/>
  <c r="D227" i="1"/>
  <c r="D224" i="1"/>
  <c r="C223" i="1"/>
  <c r="D221" i="1"/>
  <c r="C220" i="1"/>
  <c r="D217" i="1"/>
  <c r="C216" i="1"/>
  <c r="D214" i="1"/>
  <c r="C213" i="1"/>
  <c r="D208" i="1"/>
  <c r="C208" i="1"/>
  <c r="D205" i="1"/>
  <c r="C205" i="1"/>
  <c r="C206" i="1"/>
  <c r="D206" i="1"/>
  <c r="C154" i="4"/>
  <c r="E198" i="1"/>
  <c r="E197" i="1"/>
  <c r="E196" i="1"/>
  <c r="E194" i="1"/>
  <c r="C194" i="1"/>
  <c r="C188" i="1"/>
  <c r="E187" i="1"/>
  <c r="E190" i="1"/>
  <c r="E188" i="1"/>
  <c r="E189" i="1" s="1"/>
  <c r="E191" i="1" s="1"/>
  <c r="C187" i="1"/>
  <c r="D122" i="4"/>
  <c r="C317" i="5" l="1"/>
  <c r="D318" i="5" s="1"/>
  <c r="D319" i="5" s="1"/>
  <c r="D304" i="5"/>
  <c r="D307" i="5"/>
  <c r="C312" i="5"/>
  <c r="D312" i="5" s="1"/>
  <c r="D313" i="5" s="1"/>
  <c r="D392" i="4"/>
  <c r="D393" i="4" s="1"/>
  <c r="D396" i="4" s="1"/>
  <c r="D352" i="4"/>
  <c r="D360" i="4" s="1"/>
  <c r="C207" i="4"/>
  <c r="C220" i="4" s="1"/>
  <c r="C298" i="4"/>
  <c r="E234" i="4"/>
  <c r="K235" i="4" s="1"/>
  <c r="K236" i="4" s="1"/>
  <c r="C248" i="4"/>
  <c r="D249" i="4"/>
  <c r="C265" i="4"/>
  <c r="D193" i="4"/>
  <c r="E235" i="4" s="1"/>
  <c r="C272" i="4"/>
  <c r="C255" i="4"/>
  <c r="D256" i="4"/>
  <c r="D71" i="4"/>
  <c r="C58" i="4"/>
  <c r="E58" i="4" s="1"/>
  <c r="C57" i="4"/>
  <c r="E57" i="4" s="1"/>
  <c r="B57" i="4"/>
  <c r="C49" i="4"/>
  <c r="C51" i="4" s="1"/>
  <c r="D64" i="4" s="1"/>
  <c r="C36" i="4"/>
  <c r="D37" i="4" s="1"/>
  <c r="D32" i="4"/>
  <c r="D30" i="4"/>
  <c r="D28" i="4"/>
  <c r="C16" i="4"/>
  <c r="C20" i="4" s="1"/>
  <c r="C5" i="4"/>
  <c r="C9" i="4" s="1"/>
  <c r="C371" i="4"/>
  <c r="C373" i="4" s="1"/>
  <c r="E336" i="4"/>
  <c r="E335" i="4"/>
  <c r="C356" i="4" s="1"/>
  <c r="D357" i="4" s="1"/>
  <c r="E332" i="4"/>
  <c r="C339" i="4" s="1"/>
  <c r="D340" i="4" s="1"/>
  <c r="E331" i="4"/>
  <c r="E330" i="4"/>
  <c r="C343" i="4" s="1"/>
  <c r="D344" i="4" s="1"/>
  <c r="D284" i="4"/>
  <c r="D283" i="4"/>
  <c r="D282" i="4"/>
  <c r="D281" i="4"/>
  <c r="D154" i="4"/>
  <c r="D155" i="4" s="1"/>
  <c r="D157" i="4" s="1"/>
  <c r="C165" i="4" s="1"/>
  <c r="C155" i="4"/>
  <c r="C157" i="4" s="1"/>
  <c r="C160" i="4" s="1"/>
  <c r="E142" i="4"/>
  <c r="E144" i="4" s="1"/>
  <c r="E135" i="4"/>
  <c r="E134" i="4"/>
  <c r="G134" i="4" s="1"/>
  <c r="B102" i="4"/>
  <c r="C109" i="4" s="1"/>
  <c r="C110" i="4" s="1"/>
  <c r="C112" i="4" s="1"/>
  <c r="D101" i="4"/>
  <c r="D100" i="4"/>
  <c r="D99" i="4"/>
  <c r="E83" i="4"/>
  <c r="E85" i="4" s="1"/>
  <c r="D83" i="4"/>
  <c r="D212" i="4" l="1"/>
  <c r="D197" i="4"/>
  <c r="D215" i="4" s="1"/>
  <c r="C395" i="4"/>
  <c r="D364" i="4"/>
  <c r="C363" i="4"/>
  <c r="C347" i="4"/>
  <c r="D348" i="4" s="1"/>
  <c r="D377" i="4"/>
  <c r="E377" i="4" s="1"/>
  <c r="D376" i="4"/>
  <c r="E376" i="4" s="1"/>
  <c r="D378" i="4"/>
  <c r="E378" i="4" s="1"/>
  <c r="C302" i="4"/>
  <c r="D303" i="4" s="1"/>
  <c r="C211" i="4"/>
  <c r="E236" i="4"/>
  <c r="D252" i="4" s="1"/>
  <c r="C251" i="4" s="1"/>
  <c r="C305" i="4"/>
  <c r="C317" i="4" s="1"/>
  <c r="D299" i="4"/>
  <c r="C291" i="4"/>
  <c r="D292" i="4"/>
  <c r="C273" i="4"/>
  <c r="D273" i="4" s="1"/>
  <c r="D274" i="4" s="1"/>
  <c r="D259" i="4"/>
  <c r="C258" i="4"/>
  <c r="D288" i="4"/>
  <c r="C295" i="4"/>
  <c r="C287" i="4"/>
  <c r="E59" i="4"/>
  <c r="E61" i="4" s="1"/>
  <c r="C75" i="4" s="1"/>
  <c r="C214" i="4"/>
  <c r="C221" i="4" s="1"/>
  <c r="D221" i="4" s="1"/>
  <c r="D223" i="4" s="1"/>
  <c r="C63" i="4"/>
  <c r="G135" i="4"/>
  <c r="C74" i="4"/>
  <c r="C116" i="4"/>
  <c r="C124" i="4" s="1"/>
  <c r="D117" i="4"/>
  <c r="D34" i="4"/>
  <c r="D102" i="4"/>
  <c r="E137" i="4"/>
  <c r="E145" i="4" s="1"/>
  <c r="E146" i="4" s="1"/>
  <c r="C167" i="4" s="1"/>
  <c r="C173" i="4"/>
  <c r="D161" i="4"/>
  <c r="C74" i="3"/>
  <c r="C72" i="3"/>
  <c r="C73" i="3"/>
  <c r="C66" i="4" l="1"/>
  <c r="D67" i="4"/>
  <c r="C316" i="4"/>
  <c r="D317" i="4" s="1"/>
  <c r="D318" i="4" s="1"/>
  <c r="C266" i="4"/>
  <c r="D266" i="4" s="1"/>
  <c r="D267" i="4" s="1"/>
  <c r="E379" i="4"/>
  <c r="E381" i="4" s="1"/>
  <c r="D306" i="4"/>
  <c r="C311" i="4"/>
  <c r="C321" i="4"/>
  <c r="D322" i="4" s="1"/>
  <c r="D296" i="4"/>
  <c r="C310" i="4" s="1"/>
  <c r="D75" i="4"/>
  <c r="D76" i="4" s="1"/>
  <c r="E138" i="4"/>
  <c r="E139" i="4" s="1"/>
  <c r="C162" i="4" s="1"/>
  <c r="C174" i="4" s="1"/>
  <c r="D174" i="4" s="1"/>
  <c r="D176" i="4" s="1"/>
  <c r="B105" i="4"/>
  <c r="C119" i="4"/>
  <c r="C182" i="4"/>
  <c r="D182" i="4" s="1"/>
  <c r="D184" i="4" s="1"/>
  <c r="D168" i="4"/>
  <c r="E78" i="3"/>
  <c r="E27" i="3"/>
  <c r="F9" i="3"/>
  <c r="D398" i="4" l="1"/>
  <c r="C397" i="4"/>
  <c r="D311" i="4"/>
  <c r="D312" i="4" s="1"/>
  <c r="C125" i="4"/>
  <c r="D125" i="4" s="1"/>
  <c r="D126" i="4" s="1"/>
  <c r="D120" i="4"/>
  <c r="C133" i="3"/>
  <c r="F111" i="3"/>
  <c r="F110" i="3"/>
  <c r="F109" i="3"/>
  <c r="C129" i="3"/>
  <c r="C125" i="3"/>
  <c r="F108" i="3"/>
  <c r="C121" i="3"/>
  <c r="C118" i="3"/>
  <c r="D108" i="3"/>
  <c r="D140" i="3"/>
  <c r="C139" i="3"/>
  <c r="G122" i="3"/>
  <c r="G123" i="3" s="1"/>
  <c r="G121" i="3"/>
  <c r="D122" i="3"/>
  <c r="G571" i="1"/>
  <c r="G124" i="3"/>
  <c r="F563" i="1"/>
  <c r="D561" i="1"/>
  <c r="D562" i="1"/>
  <c r="D563" i="1"/>
  <c r="D560" i="1"/>
  <c r="C572" i="1"/>
  <c r="D119" i="3"/>
  <c r="D109" i="3"/>
  <c r="D126" i="3" s="1"/>
  <c r="D110" i="3"/>
  <c r="D111" i="3"/>
  <c r="D112" i="3"/>
  <c r="D113" i="3"/>
  <c r="D114" i="3"/>
  <c r="C79" i="3"/>
  <c r="E77" i="3"/>
  <c r="C69" i="3"/>
  <c r="E23" i="3"/>
  <c r="E31" i="3" s="1"/>
  <c r="E24" i="3"/>
  <c r="E50" i="3"/>
  <c r="E49" i="3"/>
  <c r="E48" i="3"/>
  <c r="E47" i="3"/>
  <c r="C51" i="3"/>
  <c r="E26" i="3"/>
  <c r="E25" i="3"/>
  <c r="D9" i="3"/>
  <c r="D10" i="3"/>
  <c r="D11" i="3"/>
  <c r="D13" i="3" s="1"/>
  <c r="D12" i="3"/>
  <c r="Y16" i="2"/>
  <c r="E33" i="2" s="1"/>
  <c r="D159" i="1"/>
  <c r="G125" i="3" l="1"/>
  <c r="D130" i="3"/>
  <c r="D137" i="3" s="1"/>
  <c r="E51" i="3"/>
  <c r="E53" i="3" s="1"/>
  <c r="E29" i="3"/>
  <c r="D37" i="3" s="1"/>
  <c r="G16" i="2"/>
  <c r="J16" i="2" s="1"/>
  <c r="E81" i="3" l="1"/>
  <c r="E83" i="3"/>
  <c r="D134" i="3"/>
  <c r="C136" i="3"/>
  <c r="C36" i="3"/>
  <c r="E54" i="3"/>
  <c r="E55" i="3" s="1"/>
  <c r="C57" i="3" s="1"/>
  <c r="C374" i="1"/>
  <c r="D360" i="1"/>
  <c r="D17" i="2"/>
  <c r="G17" i="2" s="1"/>
  <c r="B156" i="1"/>
  <c r="M17" i="2"/>
  <c r="M18" i="2"/>
  <c r="M19" i="2"/>
  <c r="M20" i="2"/>
  <c r="M16" i="2"/>
  <c r="D58" i="3" l="1"/>
  <c r="S16" i="2"/>
  <c r="P16" i="2"/>
  <c r="P17" i="2" s="1"/>
  <c r="P18" i="2" s="1"/>
  <c r="P19" i="2" s="1"/>
  <c r="P20" i="2" s="1"/>
  <c r="H28" i="2"/>
  <c r="H41" i="2"/>
  <c r="H42" i="2" s="1"/>
  <c r="H44" i="2" s="1"/>
  <c r="W17" i="2"/>
  <c r="E41" i="2"/>
  <c r="E42" i="2" s="1"/>
  <c r="E44" i="2" s="1"/>
  <c r="C710" i="1"/>
  <c r="C712" i="1"/>
  <c r="E671" i="1"/>
  <c r="E673" i="1"/>
  <c r="C687" i="1"/>
  <c r="C685" i="1"/>
  <c r="B669" i="1" s="1"/>
  <c r="D703" i="1"/>
  <c r="C527" i="1"/>
  <c r="C529" i="1" s="1"/>
  <c r="C681" i="1"/>
  <c r="C682" i="1" s="1"/>
  <c r="C686" i="1"/>
  <c r="B670" i="1" s="1"/>
  <c r="C663" i="1"/>
  <c r="C665" i="1" s="1"/>
  <c r="F626" i="1"/>
  <c r="F627" i="1" s="1"/>
  <c r="G626" i="1"/>
  <c r="C636" i="1" s="1"/>
  <c r="E628" i="1"/>
  <c r="G627" i="1"/>
  <c r="C632" i="1"/>
  <c r="D633" i="1" s="1"/>
  <c r="E625" i="1"/>
  <c r="E629" i="1"/>
  <c r="C657" i="1" s="1"/>
  <c r="D658" i="1" s="1"/>
  <c r="E624" i="1"/>
  <c r="E623" i="1"/>
  <c r="D609" i="1"/>
  <c r="D596" i="1"/>
  <c r="D588" i="1"/>
  <c r="F564" i="1"/>
  <c r="C576" i="1" s="1"/>
  <c r="C591" i="1" s="1"/>
  <c r="C581" i="1"/>
  <c r="D582" i="1" s="1"/>
  <c r="F562" i="1"/>
  <c r="F561" i="1"/>
  <c r="D570" i="1"/>
  <c r="C569" i="1"/>
  <c r="C566" i="1"/>
  <c r="D567" i="1" s="1"/>
  <c r="D550" i="1"/>
  <c r="D542" i="1"/>
  <c r="D527" i="1"/>
  <c r="D529" i="1" s="1"/>
  <c r="C536" i="1" s="1"/>
  <c r="K529" i="1"/>
  <c r="M529" i="1" s="1"/>
  <c r="M530" i="1" s="1"/>
  <c r="M532" i="1" s="1"/>
  <c r="C538" i="1" s="1"/>
  <c r="C553" i="1" s="1"/>
  <c r="K519" i="1"/>
  <c r="M519" i="1" s="1"/>
  <c r="M520" i="1" s="1"/>
  <c r="M522" i="1" s="1"/>
  <c r="C533" i="1" s="1"/>
  <c r="D507" i="1"/>
  <c r="D499" i="1"/>
  <c r="D484" i="1"/>
  <c r="D486" i="1" s="1"/>
  <c r="C484" i="1"/>
  <c r="K483" i="1"/>
  <c r="M483" i="1" s="1"/>
  <c r="M484" i="1" s="1"/>
  <c r="M486" i="1" s="1"/>
  <c r="C495" i="1" s="1"/>
  <c r="K474" i="1"/>
  <c r="M474" i="1" s="1"/>
  <c r="M475" i="1" s="1"/>
  <c r="M477" i="1" s="1"/>
  <c r="C490" i="1" s="1"/>
  <c r="D461" i="1"/>
  <c r="C450" i="1"/>
  <c r="C452" i="1" s="1"/>
  <c r="K441" i="1"/>
  <c r="M441" i="1" s="1"/>
  <c r="M442" i="1" s="1"/>
  <c r="M443" i="1"/>
  <c r="H52" i="2" l="1"/>
  <c r="H78" i="2" s="1"/>
  <c r="I53" i="2"/>
  <c r="I79" i="2" s="1"/>
  <c r="E28" i="2"/>
  <c r="W16" i="2"/>
  <c r="D637" i="1"/>
  <c r="C715" i="1"/>
  <c r="M444" i="1"/>
  <c r="C590" i="1"/>
  <c r="D591" i="1" s="1"/>
  <c r="D592" i="1" s="1"/>
  <c r="F565" i="1"/>
  <c r="C617" i="1" s="1"/>
  <c r="D618" i="1" s="1"/>
  <c r="C642" i="1"/>
  <c r="D643" i="1" s="1"/>
  <c r="D532" i="1"/>
  <c r="C531" i="1"/>
  <c r="C545" i="1" s="1"/>
  <c r="C689" i="1"/>
  <c r="C598" i="1"/>
  <c r="G696" i="1"/>
  <c r="C645" i="1"/>
  <c r="C652" i="1" s="1"/>
  <c r="F649" i="1"/>
  <c r="C649" i="1"/>
  <c r="D650" i="1" s="1"/>
  <c r="C691" i="1"/>
  <c r="C671" i="1"/>
  <c r="C670" i="1"/>
  <c r="D670" i="1" s="1"/>
  <c r="C669" i="1"/>
  <c r="D669" i="1" s="1"/>
  <c r="F669" i="1" s="1"/>
  <c r="B671" i="1"/>
  <c r="D539" i="1"/>
  <c r="C493" i="1"/>
  <c r="C509" i="1" s="1"/>
  <c r="D494" i="1"/>
  <c r="D491" i="1"/>
  <c r="C503" i="1"/>
  <c r="D537" i="1"/>
  <c r="C552" i="1"/>
  <c r="D554" i="1" s="1"/>
  <c r="D555" i="1" s="1"/>
  <c r="D457" i="1"/>
  <c r="C456" i="1"/>
  <c r="C464" i="1" s="1"/>
  <c r="C546" i="1"/>
  <c r="D534" i="1"/>
  <c r="C584" i="1"/>
  <c r="C510" i="1"/>
  <c r="D496" i="1"/>
  <c r="B519" i="1"/>
  <c r="D519" i="1" s="1"/>
  <c r="D518" i="1"/>
  <c r="F518" i="1" s="1"/>
  <c r="B476" i="1"/>
  <c r="D476" i="1" s="1"/>
  <c r="D475" i="1"/>
  <c r="F475" i="1" s="1"/>
  <c r="C486" i="1"/>
  <c r="B441" i="1"/>
  <c r="B442" i="1" s="1"/>
  <c r="D440" i="1"/>
  <c r="F440" i="1" s="1"/>
  <c r="C458" i="1" s="1"/>
  <c r="Y17" i="2" l="1"/>
  <c r="I55" i="2" s="1"/>
  <c r="C692" i="1"/>
  <c r="C696" i="1" s="1"/>
  <c r="J17" i="2"/>
  <c r="D546" i="1"/>
  <c r="D547" i="1" s="1"/>
  <c r="D671" i="1"/>
  <c r="F671" i="1" s="1"/>
  <c r="D646" i="1"/>
  <c r="D653" i="1" s="1"/>
  <c r="E441" i="1"/>
  <c r="C705" i="1"/>
  <c r="F670" i="1"/>
  <c r="F673" i="1" s="1"/>
  <c r="B673" i="1"/>
  <c r="D511" i="1"/>
  <c r="D512" i="1" s="1"/>
  <c r="D697" i="1"/>
  <c r="D441" i="1"/>
  <c r="D489" i="1"/>
  <c r="C488" i="1"/>
  <c r="C502" i="1" s="1"/>
  <c r="D503" i="1" s="1"/>
  <c r="D504" i="1" s="1"/>
  <c r="C599" i="1"/>
  <c r="D599" i="1" s="1"/>
  <c r="D600" i="1" s="1"/>
  <c r="D585" i="1"/>
  <c r="D459" i="1"/>
  <c r="C465" i="1"/>
  <c r="D465" i="1" s="1"/>
  <c r="D466" i="1" s="1"/>
  <c r="E520" i="1"/>
  <c r="B520" i="1"/>
  <c r="E519" i="1"/>
  <c r="F519" i="1" s="1"/>
  <c r="E477" i="1"/>
  <c r="B477" i="1"/>
  <c r="E476" i="1"/>
  <c r="F476" i="1" s="1"/>
  <c r="D442" i="1"/>
  <c r="B443" i="1"/>
  <c r="D443" i="1" s="1"/>
  <c r="B424" i="1"/>
  <c r="D355" i="1"/>
  <c r="D357" i="1" s="1"/>
  <c r="D361" i="1" s="1"/>
  <c r="C347" i="1"/>
  <c r="C342" i="1"/>
  <c r="D343" i="1" s="1"/>
  <c r="B308" i="1"/>
  <c r="B307" i="1"/>
  <c r="C322" i="1"/>
  <c r="D323" i="1" s="1"/>
  <c r="C319" i="1"/>
  <c r="D320" i="1" s="1"/>
  <c r="C308" i="1"/>
  <c r="B303" i="1"/>
  <c r="D301" i="1"/>
  <c r="D302" i="1"/>
  <c r="D300" i="1"/>
  <c r="C307" i="1" s="1"/>
  <c r="C309" i="1" s="1"/>
  <c r="D312" i="1" s="1"/>
  <c r="F251" i="1"/>
  <c r="F252" i="1" s="1"/>
  <c r="C284" i="1"/>
  <c r="D272" i="1"/>
  <c r="I263" i="1"/>
  <c r="K263" i="1" s="1"/>
  <c r="K264" i="1" s="1"/>
  <c r="I246" i="1"/>
  <c r="K246" i="1" s="1"/>
  <c r="D264" i="1"/>
  <c r="C262" i="1"/>
  <c r="C263" i="1" s="1"/>
  <c r="D178" i="1"/>
  <c r="D179" i="1" s="1"/>
  <c r="D262" i="1"/>
  <c r="D263" i="1" s="1"/>
  <c r="C264" i="1"/>
  <c r="C166" i="1"/>
  <c r="C168" i="1" s="1"/>
  <c r="C170" i="1" s="1"/>
  <c r="D171" i="1" s="1"/>
  <c r="E137" i="1"/>
  <c r="E139" i="1" s="1"/>
  <c r="D137" i="1"/>
  <c r="C104" i="1"/>
  <c r="C98" i="1"/>
  <c r="E112" i="1"/>
  <c r="E111" i="1"/>
  <c r="H33" i="2" l="1"/>
  <c r="D18" i="2"/>
  <c r="G18" i="2" s="1"/>
  <c r="D673" i="1"/>
  <c r="E113" i="1"/>
  <c r="D121" i="1" s="1"/>
  <c r="C120" i="1" s="1"/>
  <c r="C676" i="1"/>
  <c r="C699" i="1"/>
  <c r="E443" i="1"/>
  <c r="F443" i="1" s="1"/>
  <c r="F441" i="1"/>
  <c r="E442" i="1"/>
  <c r="F442" i="1" s="1"/>
  <c r="C348" i="1"/>
  <c r="D348" i="1" s="1"/>
  <c r="D350" i="1" s="1"/>
  <c r="D520" i="1"/>
  <c r="B521" i="1"/>
  <c r="D521" i="1" s="1"/>
  <c r="D477" i="1"/>
  <c r="B478" i="1"/>
  <c r="D478" i="1" s="1"/>
  <c r="D303" i="1"/>
  <c r="H252" i="1"/>
  <c r="F253" i="1"/>
  <c r="F254" i="1" s="1"/>
  <c r="H251" i="1"/>
  <c r="J251" i="1" s="1"/>
  <c r="I252" i="1" s="1"/>
  <c r="C311" i="1"/>
  <c r="K265" i="1"/>
  <c r="K266" i="1" s="1"/>
  <c r="C265" i="1"/>
  <c r="D270" i="1" s="1"/>
  <c r="D265" i="1"/>
  <c r="D276" i="1" s="1"/>
  <c r="C277" i="1"/>
  <c r="C292" i="1" s="1"/>
  <c r="D153" i="1"/>
  <c r="D154" i="1"/>
  <c r="D155" i="1"/>
  <c r="D125" i="1"/>
  <c r="C106" i="1"/>
  <c r="K41" i="2" l="1"/>
  <c r="K42" i="2" s="1"/>
  <c r="K44" i="2" s="1"/>
  <c r="W18" i="2"/>
  <c r="K28" i="2"/>
  <c r="D156" i="1"/>
  <c r="C706" i="1"/>
  <c r="D706" i="1" s="1"/>
  <c r="D707" i="1" s="1"/>
  <c r="D700" i="1"/>
  <c r="G698" i="1"/>
  <c r="F520" i="1"/>
  <c r="E521" i="1"/>
  <c r="F521" i="1" s="1"/>
  <c r="F477" i="1"/>
  <c r="E478" i="1"/>
  <c r="F478" i="1" s="1"/>
  <c r="I253" i="1"/>
  <c r="J252" i="1"/>
  <c r="H254" i="1"/>
  <c r="H253" i="1"/>
  <c r="D278" i="1"/>
  <c r="E115" i="1"/>
  <c r="C275" i="1"/>
  <c r="C291" i="1" s="1"/>
  <c r="D292" i="1" s="1"/>
  <c r="D294" i="1" s="1"/>
  <c r="C269" i="1"/>
  <c r="C283" i="1" s="1"/>
  <c r="C117" i="1"/>
  <c r="C127" i="1"/>
  <c r="D128" i="1" s="1"/>
  <c r="D129" i="1" s="1"/>
  <c r="D118" i="1"/>
  <c r="C90" i="1"/>
  <c r="D91" i="1" s="1"/>
  <c r="D85" i="1"/>
  <c r="D83" i="1"/>
  <c r="D81" i="1"/>
  <c r="D73" i="1"/>
  <c r="D75" i="1" s="1"/>
  <c r="C61" i="1"/>
  <c r="E45" i="1"/>
  <c r="C48" i="1"/>
  <c r="C52" i="1" s="1"/>
  <c r="C34" i="1"/>
  <c r="C36" i="1" s="1"/>
  <c r="C41" i="1" s="1"/>
  <c r="D42" i="1" s="1"/>
  <c r="D28" i="1"/>
  <c r="F28" i="1" s="1"/>
  <c r="G19" i="1"/>
  <c r="G20" i="1" s="1"/>
  <c r="C24" i="1"/>
  <c r="C10" i="1"/>
  <c r="D11" i="1" s="1"/>
  <c r="H59" i="2" l="1"/>
  <c r="I60" i="2" s="1"/>
  <c r="Y18" i="2"/>
  <c r="I58" i="2"/>
  <c r="I82" i="2" s="1"/>
  <c r="H57" i="2"/>
  <c r="H81" i="2" s="1"/>
  <c r="C172" i="1"/>
  <c r="D173" i="1" s="1"/>
  <c r="J18" i="2"/>
  <c r="J253" i="1"/>
  <c r="I254" i="1"/>
  <c r="J254" i="1" s="1"/>
  <c r="D284" i="1"/>
  <c r="D286" i="1" s="1"/>
  <c r="D87" i="1"/>
  <c r="D30" i="1"/>
  <c r="D31" i="1" s="1"/>
  <c r="C72" i="1"/>
  <c r="D13" i="1"/>
  <c r="K33" i="2" l="1"/>
  <c r="D19" i="2"/>
  <c r="G19" i="2" s="1"/>
  <c r="D39" i="1"/>
  <c r="C38" i="1"/>
  <c r="F31" i="1"/>
  <c r="N41" i="2" l="1"/>
  <c r="N42" i="2" s="1"/>
  <c r="N44" i="2" s="1"/>
  <c r="W19" i="2"/>
  <c r="N28" i="2"/>
  <c r="J19" i="2"/>
  <c r="H64" i="2" l="1"/>
  <c r="I65" i="2" s="1"/>
  <c r="Y19" i="2"/>
  <c r="I63" i="2"/>
  <c r="I85" i="2" s="1"/>
  <c r="H62" i="2"/>
  <c r="H84" i="2" s="1"/>
  <c r="D20" i="2"/>
  <c r="G20" i="2" s="1"/>
  <c r="S20" i="2" s="1"/>
  <c r="T23" i="2" s="1"/>
  <c r="Q28" i="2" l="1"/>
  <c r="W20" i="2"/>
  <c r="Q41" i="2"/>
  <c r="Q42" i="2" s="1"/>
  <c r="Q44" i="2" s="1"/>
  <c r="N33" i="2"/>
  <c r="H70" i="2"/>
  <c r="G21" i="2"/>
  <c r="J20" i="2"/>
  <c r="Y20" i="2" l="1"/>
  <c r="I68" i="2"/>
  <c r="I88" i="2" s="1"/>
  <c r="H67" i="2"/>
  <c r="H87" i="2" s="1"/>
  <c r="I71" i="2"/>
  <c r="H69" i="2"/>
  <c r="Q33" i="2"/>
  <c r="I50" i="2"/>
  <c r="I76" i="2" s="1"/>
  <c r="H49" i="2"/>
  <c r="H75" i="2" s="1"/>
</calcChain>
</file>

<file path=xl/sharedStrings.xml><?xml version="1.0" encoding="utf-8"?>
<sst xmlns="http://schemas.openxmlformats.org/spreadsheetml/2006/main" count="1307" uniqueCount="381">
  <si>
    <t>BE 2</t>
  </si>
  <si>
    <t>Future Tax Liability</t>
  </si>
  <si>
    <t>Tax Expense</t>
  </si>
  <si>
    <t>BE 3</t>
  </si>
  <si>
    <t>Current income tax expense</t>
  </si>
  <si>
    <t>Income tax payable</t>
  </si>
  <si>
    <t>Future income tax asset</t>
  </si>
  <si>
    <t>Future income tax liability</t>
  </si>
  <si>
    <t>Future income tax expense</t>
  </si>
  <si>
    <t>From 2010</t>
  </si>
  <si>
    <t>Total tax expense for 2011</t>
  </si>
  <si>
    <t>Using made up figures</t>
  </si>
  <si>
    <t>NBV</t>
  </si>
  <si>
    <t>UCC</t>
  </si>
  <si>
    <t>NBV (From accounting books - depreciation)</t>
  </si>
  <si>
    <t>(UCC is taxable deduction - depreciation</t>
  </si>
  <si>
    <t>Accounting basis - tax basis difference</t>
  </si>
  <si>
    <t>Accounting Income</t>
  </si>
  <si>
    <t>Permanent difference - Insurance Expense</t>
  </si>
  <si>
    <t>Reversing difference CCA &gt; Depreciation</t>
  </si>
  <si>
    <t>Taxable income</t>
  </si>
  <si>
    <t>Current Income Taxes at 25%</t>
  </si>
  <si>
    <t>PP&amp; E</t>
  </si>
  <si>
    <t>Taxabble temporary difference</t>
  </si>
  <si>
    <t>Tax Rate</t>
  </si>
  <si>
    <t>Future Income Tax (Liability)</t>
  </si>
  <si>
    <t>Balance Sheet Account</t>
  </si>
  <si>
    <t>(Accounting -Depreciation)</t>
  </si>
  <si>
    <t>(Tax - CCA)</t>
  </si>
  <si>
    <t>BE 4</t>
  </si>
  <si>
    <t>(Future &amp; Current)</t>
  </si>
  <si>
    <t>(Future)</t>
  </si>
  <si>
    <t>Book Value or NBV</t>
  </si>
  <si>
    <t>Tax basis  or UCC</t>
  </si>
  <si>
    <t>Future tax liability</t>
  </si>
  <si>
    <t>BE 6</t>
  </si>
  <si>
    <t>BE 7</t>
  </si>
  <si>
    <t>Estimated warranty liability</t>
  </si>
  <si>
    <t>Warranty Costs</t>
  </si>
  <si>
    <t>Future tax asset</t>
  </si>
  <si>
    <t>Future Tax asset</t>
  </si>
  <si>
    <t>BE 10</t>
  </si>
  <si>
    <t>(Going to occur in the future)</t>
  </si>
  <si>
    <t>Tax rate</t>
  </si>
  <si>
    <t>BE 11</t>
  </si>
  <si>
    <t>(Taxable) Deductible</t>
  </si>
  <si>
    <t>Future Taxable amount</t>
  </si>
  <si>
    <t>Total</t>
  </si>
  <si>
    <t>Future Income Tax asset</t>
  </si>
  <si>
    <t>Future income tax benefit/expense</t>
  </si>
  <si>
    <t>(37% - 39%) = 2% extra</t>
  </si>
  <si>
    <t>EX 3</t>
  </si>
  <si>
    <t>EX 6</t>
  </si>
  <si>
    <t>EX 7</t>
  </si>
  <si>
    <t>Accounting income 2011</t>
  </si>
  <si>
    <t>Rent earned</t>
  </si>
  <si>
    <t>Non-deductible fines</t>
  </si>
  <si>
    <t>Income tax rate</t>
  </si>
  <si>
    <t>Current income taxes payable</t>
  </si>
  <si>
    <t>Income before taxes</t>
  </si>
  <si>
    <t>Income tax expense</t>
  </si>
  <si>
    <t>(A)</t>
  </si>
  <si>
    <t>(B)</t>
  </si>
  <si>
    <t>©</t>
  </si>
  <si>
    <t>(D)</t>
  </si>
  <si>
    <t>€</t>
  </si>
  <si>
    <t>Future income tax liability of 2011</t>
  </si>
  <si>
    <t>(b)</t>
  </si>
  <si>
    <t>(Does not go on tax return)</t>
  </si>
  <si>
    <t>Excess of CCA over depreciation</t>
  </si>
  <si>
    <t>PP &amp; E</t>
  </si>
  <si>
    <t>Deducrible (Taxable) temporary difference</t>
  </si>
  <si>
    <t>Current Long-term</t>
  </si>
  <si>
    <t>LT</t>
  </si>
  <si>
    <t>Current  or Long-term</t>
  </si>
  <si>
    <t>Unearned Rent Revnue</t>
  </si>
  <si>
    <t>Future income tax asset before adjustment</t>
  </si>
  <si>
    <t>Current Income tax expense</t>
  </si>
  <si>
    <t>Net income</t>
  </si>
  <si>
    <t>Current</t>
  </si>
  <si>
    <t>Future benfit</t>
  </si>
  <si>
    <t xml:space="preserve"> @30%</t>
  </si>
  <si>
    <t>Accounting income</t>
  </si>
  <si>
    <t>Adjusted income</t>
  </si>
  <si>
    <t>Non-Deductible fines</t>
  </si>
  <si>
    <t>F</t>
  </si>
  <si>
    <t>Current assets</t>
  </si>
  <si>
    <t>Non-Current Liabilities</t>
  </si>
  <si>
    <t>Non-current assets</t>
  </si>
  <si>
    <t>G</t>
  </si>
  <si>
    <t>Future inccome tax asset</t>
  </si>
  <si>
    <t>Income</t>
  </si>
  <si>
    <t>CCA greater than deprecation</t>
  </si>
  <si>
    <t>Current income tax</t>
  </si>
  <si>
    <t>Future Income tax liability</t>
  </si>
  <si>
    <t>Equipment</t>
  </si>
  <si>
    <t>Change</t>
  </si>
  <si>
    <t>Pretax account income</t>
  </si>
  <si>
    <t>Future (Benefit)</t>
  </si>
  <si>
    <t>(d)</t>
  </si>
  <si>
    <t>E8</t>
  </si>
  <si>
    <t>Future income tax liability of 2012</t>
  </si>
  <si>
    <t>Future income tax liability of 2013</t>
  </si>
  <si>
    <t>Add: Future tax liability</t>
  </si>
  <si>
    <t>Income before income taxes</t>
  </si>
  <si>
    <t>Carrying Amount</t>
  </si>
  <si>
    <t>Tax Basis</t>
  </si>
  <si>
    <t xml:space="preserve">Deductible (Taxable) </t>
  </si>
  <si>
    <t>Future tax asset (Liability</t>
  </si>
  <si>
    <t>Future income tax liability Dec 31, 2013</t>
  </si>
  <si>
    <t>Future income tax liability before adjustment</t>
  </si>
  <si>
    <t>Decrease future income tax</t>
  </si>
  <si>
    <t>Temporary Difference</t>
  </si>
  <si>
    <t>B.B</t>
  </si>
  <si>
    <t>BE 12</t>
  </si>
  <si>
    <t>Year</t>
  </si>
  <si>
    <t>Taxes Paid</t>
  </si>
  <si>
    <t>Net Loss</t>
  </si>
  <si>
    <t>BE 13</t>
  </si>
  <si>
    <t>2011 - Net Loss</t>
  </si>
  <si>
    <t>BE 15</t>
  </si>
  <si>
    <t>Income Tax Refund receiveable</t>
  </si>
  <si>
    <t>Current income tax benefit</t>
  </si>
  <si>
    <t>Combined income for 2008 to 2010</t>
  </si>
  <si>
    <t>(a)</t>
  </si>
  <si>
    <t>No journal needed as both cancel each other out</t>
  </si>
  <si>
    <t>Future Income Tax Asset</t>
  </si>
  <si>
    <t>Future Income tax benefit</t>
  </si>
  <si>
    <t xml:space="preserve">Allowance to reduce future income tax </t>
  </si>
  <si>
    <t>BE 17</t>
  </si>
  <si>
    <t>BE 19</t>
  </si>
  <si>
    <t>BE 20</t>
  </si>
  <si>
    <t>tax rate</t>
  </si>
  <si>
    <t>Income from contining operations</t>
  </si>
  <si>
    <t>Current Assets</t>
  </si>
  <si>
    <t>Future tax asset current</t>
  </si>
  <si>
    <t>Current Liability</t>
  </si>
  <si>
    <t>Non-Current Liability</t>
  </si>
  <si>
    <t>Future tax liability - Non Current portion</t>
  </si>
  <si>
    <t>Holding Loss on Shares</t>
  </si>
  <si>
    <t>Investment in shares</t>
  </si>
  <si>
    <t>Future Income tax asset</t>
  </si>
  <si>
    <t>Future income tax benefit</t>
  </si>
  <si>
    <t>Income from contining operations before tax</t>
  </si>
  <si>
    <t>Long-Term Liabilities</t>
  </si>
  <si>
    <t>(IFRS we group everything together in non-current)</t>
  </si>
  <si>
    <t>E1</t>
  </si>
  <si>
    <t>II</t>
  </si>
  <si>
    <t>I</t>
  </si>
  <si>
    <t>III</t>
  </si>
  <si>
    <t>(Not taxable)</t>
  </si>
  <si>
    <t>E2</t>
  </si>
  <si>
    <t>A</t>
  </si>
  <si>
    <t>B</t>
  </si>
  <si>
    <t>C</t>
  </si>
  <si>
    <t>D</t>
  </si>
  <si>
    <t>E</t>
  </si>
  <si>
    <t>H</t>
  </si>
  <si>
    <t>J</t>
  </si>
  <si>
    <t>K</t>
  </si>
  <si>
    <t>Debit</t>
  </si>
  <si>
    <t>Will not</t>
  </si>
  <si>
    <t>Benfit</t>
  </si>
  <si>
    <t>L</t>
  </si>
  <si>
    <t>Increase both future liability and assets</t>
  </si>
  <si>
    <t>M</t>
  </si>
  <si>
    <t>temporary &amp; reversing</t>
  </si>
  <si>
    <t>E9</t>
  </si>
  <si>
    <t>E10</t>
  </si>
  <si>
    <t>E11</t>
  </si>
  <si>
    <t>E22</t>
  </si>
  <si>
    <t>Net Income</t>
  </si>
  <si>
    <t>Less: Warranty Accruals</t>
  </si>
  <si>
    <t>Net Income (Loss)</t>
  </si>
  <si>
    <t>Current tax</t>
  </si>
  <si>
    <t>Reversing difference</t>
  </si>
  <si>
    <t>Permanent difference</t>
  </si>
  <si>
    <t>Current taxes</t>
  </si>
  <si>
    <t>Future Benefit</t>
  </si>
  <si>
    <t>Warranty</t>
  </si>
  <si>
    <t>Future income tax asset Dec 31, 2012</t>
  </si>
  <si>
    <t>Decrease future income tax asset and future income tax expen</t>
  </si>
  <si>
    <t xml:space="preserve">Future </t>
  </si>
  <si>
    <t>Future income tax asset Dec 31, 2013</t>
  </si>
  <si>
    <t>Pretax accounting income</t>
  </si>
  <si>
    <t>Reversing difference - Warranty Costs</t>
  </si>
  <si>
    <t>Incurred -&gt; warranty expense</t>
  </si>
  <si>
    <t>Accounting Income (Loss)</t>
  </si>
  <si>
    <t>Loss</t>
  </si>
  <si>
    <t>Taxes paid within 3 years</t>
  </si>
  <si>
    <t>Carry forward</t>
  </si>
  <si>
    <t>Income tax Refund Receiveable</t>
  </si>
  <si>
    <t>Current income tax benfit</t>
  </si>
  <si>
    <t>(Need to remove loss carryfoward)</t>
  </si>
  <si>
    <t>(Due to loss Carryforward)</t>
  </si>
  <si>
    <t>(Due to loss carrryback)</t>
  </si>
  <si>
    <t>Loss to carry forward</t>
  </si>
  <si>
    <t>Quick check</t>
  </si>
  <si>
    <t>E 21</t>
  </si>
  <si>
    <t>Net loss</t>
  </si>
  <si>
    <t>Future Income tax expense</t>
  </si>
  <si>
    <t>Income Tax Refund Receiveable</t>
  </si>
  <si>
    <t>Current Income Tax Benefit</t>
  </si>
  <si>
    <t xml:space="preserve">Taxes </t>
  </si>
  <si>
    <t>Income Tax Expense</t>
  </si>
  <si>
    <t>Income Tax Payable</t>
  </si>
  <si>
    <t>(To write beside your numbers on a test)</t>
  </si>
  <si>
    <t>Current Income tax benfit</t>
  </si>
  <si>
    <t>Future income tax payable</t>
  </si>
  <si>
    <t>Future Income Tax Expense</t>
  </si>
  <si>
    <t>Tax receivable</t>
  </si>
  <si>
    <t>($50,000  future carry forward)</t>
  </si>
  <si>
    <t>(Recover full amount)</t>
  </si>
  <si>
    <t>Income (Loss) CV</t>
  </si>
  <si>
    <t>P1</t>
  </si>
  <si>
    <t>Accounting balance of assets</t>
  </si>
  <si>
    <t>Tax balance of assets</t>
  </si>
  <si>
    <t>Rent</t>
  </si>
  <si>
    <t>Add: Golf membership dues</t>
  </si>
  <si>
    <t>Permenant Differences</t>
  </si>
  <si>
    <t>Reversing differences</t>
  </si>
  <si>
    <t>Add: Meals and Entertainement</t>
  </si>
  <si>
    <t>(F)</t>
  </si>
  <si>
    <t>Difference</t>
  </si>
  <si>
    <t>Less: Extra Rent expensed for tax purposes</t>
  </si>
  <si>
    <t>(25,000 included in pretax income)</t>
  </si>
  <si>
    <t>Net add back</t>
  </si>
  <si>
    <t>Add: Warranty costs</t>
  </si>
  <si>
    <t>Taxes payable for 2012</t>
  </si>
  <si>
    <t>Less: CCA difference (Tax less accounting)</t>
  </si>
  <si>
    <t>PP&amp;E</t>
  </si>
  <si>
    <t>Ending Balance</t>
  </si>
  <si>
    <t>Add both current and future</t>
  </si>
  <si>
    <t>Quick check if the tax rates do not change</t>
  </si>
  <si>
    <t>Zak Corp. purchased depreciable assets costing $600,000 on January 2, 2010. For tax purposes, the company uses CCA in a class that has a 40% rate. For financial reporting purposes, the company uses straight–line depreciation over five years. The enacted tax rate is 34% for all years. This depreciation difference is the only reversing difference the company has. Assume that Zak has income before income taxes of $340,000 in each of the years 2010 to 2014.</t>
  </si>
  <si>
    <t>Calculate the amount of capital cost allowance and depreciation expense from 2010 to 2014, as well as the corresponding balances for carrying amount and undepreciated capital cost of the depreciable assets at the end of each of the years 2010 to 2014.</t>
  </si>
  <si>
    <t>Carrying</t>
  </si>
  <si>
    <t>Reversing</t>
  </si>
  <si>
    <t>Base</t>
  </si>
  <si>
    <t>CCA</t>
  </si>
  <si>
    <t>Depreciation</t>
  </si>
  <si>
    <t>Amount</t>
  </si>
  <si>
    <t>Permenant Differences:</t>
  </si>
  <si>
    <t>Reversing Differences:</t>
  </si>
  <si>
    <t>Future income tax asset Dec 31, 2011</t>
  </si>
  <si>
    <t>Income tax benefit for 2011</t>
  </si>
  <si>
    <t>Effective Tax rate</t>
  </si>
  <si>
    <t>Determine the amount of future income taxes that should be reported in the balance sheet for each year from 2010 to 2014.</t>
  </si>
  <si>
    <t>Permantent Differences:</t>
  </si>
  <si>
    <t>Reversing Difference:</t>
  </si>
  <si>
    <t>(For 2012)</t>
  </si>
  <si>
    <t>(For 2013)</t>
  </si>
  <si>
    <t>Future income tax liability, December 31, 2012</t>
  </si>
  <si>
    <t>Decrease in future income tax liability and future income tax benefit for 2012</t>
  </si>
  <si>
    <t>Assume that Zak has income before income taxes of $340,000 in each of the years 2010 to 2014.</t>
  </si>
  <si>
    <t>Prepare the journal entries to record income taxes for each year from 2010 to 2014.</t>
  </si>
  <si>
    <t>Decrease in future income tax liability and future income tax benefit for 2013</t>
  </si>
  <si>
    <t xml:space="preserve">Reversing differences – </t>
  </si>
  <si>
    <t>CCA - Depreciation Expense</t>
  </si>
  <si>
    <t>Taxable Income</t>
  </si>
  <si>
    <t xml:space="preserve">   Asset to Expected Realizable Value</t>
  </si>
  <si>
    <t>Discontinued operations:</t>
  </si>
  <si>
    <t>Loss from discontinued operations</t>
  </si>
  <si>
    <t>Less: applicable income tax savings</t>
  </si>
  <si>
    <t>Warranty liability</t>
  </si>
  <si>
    <t>Tax</t>
  </si>
  <si>
    <t>Rate</t>
  </si>
  <si>
    <t>Ex 18-15</t>
  </si>
  <si>
    <t>Ex 18-17</t>
  </si>
  <si>
    <t>CCA Difference</t>
  </si>
  <si>
    <t xml:space="preserve">
Determine the amount of taxable income in each year from 2010 to 2014.</t>
  </si>
  <si>
    <t>B/S</t>
  </si>
  <si>
    <t>Prepare the income tax entry(ies) to record income taxes for each year, assuming the shareholders have decided on the taxes payable method.</t>
  </si>
  <si>
    <t>The tax rates enacted as of the beginning of 2010 are as follows: 40% for 2010 and 2011; 30% for 2012 and 2013; and 25% for 2014 and later. Taxable income is expected in all future years.</t>
  </si>
  <si>
    <t>Calculate the future tax account balance at December 31, 2011.</t>
  </si>
  <si>
    <r>
      <t xml:space="preserve">At the end of 2010, Valerie Corporation reported a future tax liability of $31,000. At the end of 2011, the company had $201,000 of temporary differences related to property, plant, and equipment. Depreciation expense on this property, plant, and equipment has been </t>
    </r>
    <r>
      <rPr>
        <b/>
        <sz val="11"/>
        <color theme="1"/>
        <rFont val="Calibri"/>
        <family val="2"/>
        <scheme val="minor"/>
      </rPr>
      <t>lower</t>
    </r>
    <r>
      <rPr>
        <sz val="11"/>
        <color theme="1"/>
        <rFont val="Calibri"/>
        <family val="2"/>
        <scheme val="minor"/>
      </rPr>
      <t xml:space="preserve"> than the CCA claimed on Valerie’s income tax returns. The resulting future taxable amounts are as follows:</t>
    </r>
  </si>
  <si>
    <t>Taxable</t>
  </si>
  <si>
    <t>Asset</t>
  </si>
  <si>
    <t>Prepare the journal entry for Valerie to record future income taxes for 2011.</t>
  </si>
  <si>
    <t>Early in 2012, after the 2011 financial statements were released, new tax rates were enacted as follows: 29% for 2012 and 27% for 2013 and later. Prepare the journal entry for Valerie to recognize the change in tax rates.</t>
  </si>
  <si>
    <t>Future income tax asset December 31, 2012</t>
  </si>
  <si>
    <t>Decrease in future income tax asset and future income tax benefit for 2012</t>
  </si>
  <si>
    <t xml:space="preserve">Future Liability </t>
  </si>
  <si>
    <t>Future Income Tax  Benefit</t>
  </si>
  <si>
    <t>Future Income Tax Asset??</t>
  </si>
  <si>
    <t>Future Income Tax  Benefit??</t>
  </si>
  <si>
    <t>Determine the amount to be reported as a future tax liability at the end of 2011.</t>
  </si>
  <si>
    <t>Prepare the journal entry (if any) that is necessary to adjust the future tax liability when the new tax rate is enacted into law.</t>
  </si>
  <si>
    <t>Deferred gain</t>
  </si>
  <si>
    <t>Due in 2012</t>
  </si>
  <si>
    <t>Due in 2013</t>
  </si>
  <si>
    <t>Gain on sale of current assets</t>
  </si>
  <si>
    <t>Gain relized in 2011</t>
  </si>
  <si>
    <t>Gain relized in 2012</t>
  </si>
  <si>
    <t>Gain relized in 2013</t>
  </si>
  <si>
    <t>Difference for enacted tax rate</t>
  </si>
  <si>
    <t>E18-21</t>
  </si>
  <si>
    <t>Accounting income (loss) and taxable income (loss) were the same for all years involved. Assume a 44% tax rate for 2006 and 2007, and a 41% tax rate for the remaining years.</t>
  </si>
  <si>
    <t>Future Income tax expense???</t>
  </si>
  <si>
    <t>Future Income tax liability for 2011</t>
  </si>
  <si>
    <t>E16</t>
  </si>
  <si>
    <t>Future tax liability for 2011?</t>
  </si>
  <si>
    <r>
      <t xml:space="preserve">Yen Inc.’s only temporary difference at the beginning and end of 2011 is caused by a $3.3–million deferred gain for tax purposes on an instalment sale of a plant asset. The related receivable (only one half of which is classified as a current asset) is due in equal instalments in 2012 and 2013. The related future tax liability at the beginning of the year is $1,320,000. In </t>
    </r>
    <r>
      <rPr>
        <b/>
        <sz val="11"/>
        <color theme="1"/>
        <rFont val="Calibri"/>
        <family val="2"/>
        <scheme val="minor"/>
      </rPr>
      <t>the third quarter of 2011,</t>
    </r>
    <r>
      <rPr>
        <sz val="11"/>
        <color theme="1"/>
        <rFont val="Calibri"/>
        <family val="2"/>
        <scheme val="minor"/>
      </rPr>
      <t xml:space="preserve"> a new tax rate of 39% is enacted into law and is scheduled to become effective for 2013. Taxable income is expected in all future years.</t>
    </r>
  </si>
  <si>
    <t>CCA &gt; Deprecation</t>
  </si>
  <si>
    <t>Current income taxes</t>
  </si>
  <si>
    <t>Current income tax payable</t>
  </si>
  <si>
    <t>Equipment NBV</t>
  </si>
  <si>
    <t>Less: Equipment CCA</t>
  </si>
  <si>
    <t>Accounting  warranty liability expense</t>
  </si>
  <si>
    <t>Permanent Differences</t>
  </si>
  <si>
    <t>CCA is &gt; then deprecation</t>
  </si>
  <si>
    <t>Unearned rent</t>
  </si>
  <si>
    <t>Non-deductable fines</t>
  </si>
  <si>
    <t>Deductable (Taxable) temporary difference</t>
  </si>
  <si>
    <t>future income tax asset before adjustment</t>
  </si>
  <si>
    <t>Income tax benfit 2011</t>
  </si>
  <si>
    <t>Future income tax asset, Dec 31, 2011</t>
  </si>
  <si>
    <t>Income tax</t>
  </si>
  <si>
    <t>Start here!!</t>
  </si>
  <si>
    <t>CCA &gt; deprecation</t>
  </si>
  <si>
    <t>Future</t>
  </si>
  <si>
    <t xml:space="preserve"> For 2012</t>
  </si>
  <si>
    <t xml:space="preserve"> For 2013</t>
  </si>
  <si>
    <t>Future income tax lability Dec 31, 2013</t>
  </si>
  <si>
    <t>Future income tax liability before adjustmment</t>
  </si>
  <si>
    <t>Decrease future tax liability</t>
  </si>
  <si>
    <t>CCA difference</t>
  </si>
  <si>
    <t>Balance sheet account</t>
  </si>
  <si>
    <t>for 2013</t>
  </si>
  <si>
    <t>taxable income</t>
  </si>
  <si>
    <t>Current income taxes expense</t>
  </si>
  <si>
    <t>Income tax refund receivable</t>
  </si>
  <si>
    <t>Future tax asset for 2011</t>
  </si>
  <si>
    <t>Future income tax asset/liablity balance</t>
  </si>
  <si>
    <t>Reversing differences:</t>
  </si>
  <si>
    <t>Warranty liablity</t>
  </si>
  <si>
    <t>Future (benefit)</t>
  </si>
  <si>
    <t xml:space="preserve">Reversing difference </t>
  </si>
  <si>
    <t>Warrarnty accruals</t>
  </si>
  <si>
    <t>Future tax asset balance for Dec 31, 2012</t>
  </si>
  <si>
    <t>Future income tax balance prior to adjustment</t>
  </si>
  <si>
    <t>Decrease future tax asset balance</t>
  </si>
  <si>
    <t>for 2012</t>
  </si>
  <si>
    <t>Future tax asset balance for Dec 31, 2013</t>
  </si>
  <si>
    <t>Reversing difference:</t>
  </si>
  <si>
    <t>Taxes</t>
  </si>
  <si>
    <t>Income tax benefit</t>
  </si>
  <si>
    <t>Current Income Tax Expense</t>
  </si>
  <si>
    <t>current Income tax payable</t>
  </si>
  <si>
    <t>Current Income tax benefit</t>
  </si>
  <si>
    <t>Net income (Loss)</t>
  </si>
  <si>
    <t>Income (Loss) before taxes</t>
  </si>
  <si>
    <t>Current due to loss carryback</t>
  </si>
  <si>
    <t>Future due to loss carry forward</t>
  </si>
  <si>
    <t>Loss carryback</t>
  </si>
  <si>
    <t>Loss carryforward</t>
  </si>
  <si>
    <t>future Income tax benefit</t>
  </si>
  <si>
    <t>Reversing Difference</t>
  </si>
  <si>
    <t>Balance Sheet Item</t>
  </si>
  <si>
    <t>Warranty expense</t>
  </si>
  <si>
    <t>Reversing Amount</t>
  </si>
  <si>
    <t>Total future tax liability for dec 31, 2012</t>
  </si>
  <si>
    <t>future tax liability before adjustment</t>
  </si>
  <si>
    <t>Increase future tax liability</t>
  </si>
  <si>
    <t>Permenant differences:</t>
  </si>
  <si>
    <t>Golf membership dues (non-deductable)</t>
  </si>
  <si>
    <t>Meals and entertainment</t>
  </si>
  <si>
    <t>Total perment differences</t>
  </si>
  <si>
    <t>Total taxable income</t>
  </si>
  <si>
    <t>Equipment CCA</t>
  </si>
  <si>
    <t>Future tax benefit</t>
  </si>
  <si>
    <t>Permenant differences</t>
  </si>
  <si>
    <t>Non-deducatble fines</t>
  </si>
  <si>
    <t>Total revesing differences</t>
  </si>
  <si>
    <t>CV</t>
  </si>
  <si>
    <t>Tax Asset (Liability)</t>
  </si>
  <si>
    <t>Total future tax asset for Dec 31</t>
  </si>
  <si>
    <t>Income taxes</t>
  </si>
  <si>
    <t>Less Reversing differences</t>
  </si>
  <si>
    <t>Future income tax Expense</t>
  </si>
  <si>
    <t>Income statement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</si>
</sst>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6" formatCode="&quot;$&quot;#,##0;[Red]\-&quot;$&quot;#,##0"/>
    <numFmt numFmtId="44" formatCode="_-&quot;$&quot;* #,##0.00_-;\-&quot;$&quot;* #,##0.00_-;_-&quot;$&quot;* &quot;-&quot;??_-;_-@_-"/>
    <numFmt numFmtId="43" formatCode="_-* #,##0.00_-;\-* #,##0.00_-;_-* &quot;-&quot;??_-;_-@_-"/>
    <numFmt numFmtId="164" formatCode="_-* #,##0_-;\-* #,##0_-;_-* &quot;-&quot;??_-;_-@_-"/>
    <numFmt numFmtId="165" formatCode="_-&quot;$&quot;* #,##0_-;\-&quot;$&quot;* #,##0_-;_-&quot;$&quot;* &quot;-&quot;??_-;_-@_-"/>
    <numFmt numFmtId="166" formatCode="_-&quot;$&quot;* #,##0_-;\-&quot;$&quot;* #,##0_-;_-&quot;$&quot;* &quot;-&quot;?_-;_-@_-"/>
    <numFmt numFmtId="167" formatCode="#,##0_ ;\-#,##0\ "/>
    <numFmt numFmtId="168" formatCode="#,##0_ ;[Red]\-#,##0\ "/>
    <numFmt numFmtId="169" formatCode="0.0%"/>
  </numFmts>
  <fonts count="5" x14ac:knownFonts="1">
    <font>
      <sz val="11"/>
      <color theme="1"/>
      <name val="Calibri"/>
      <family val="2"/>
      <scheme val="minor"/>
    </font>
    <font>
      <sz val="11"/>
      <color theme="1"/>
      <name val="Calibri"/>
      <family val="2"/>
      <scheme val="minor"/>
    </font>
    <font>
      <b/>
      <sz val="11"/>
      <color theme="1"/>
      <name val="Calibri"/>
      <family val="2"/>
      <scheme val="minor"/>
    </font>
    <font>
      <i/>
      <sz val="11"/>
      <color theme="1"/>
      <name val="Calibri"/>
      <family val="2"/>
      <scheme val="minor"/>
    </font>
    <font>
      <b/>
      <i/>
      <sz val="11"/>
      <color theme="1"/>
      <name val="Calibri"/>
      <family val="2"/>
      <scheme val="minor"/>
    </font>
  </fonts>
  <fills count="6">
    <fill>
      <patternFill patternType="none"/>
    </fill>
    <fill>
      <patternFill patternType="gray125"/>
    </fill>
    <fill>
      <patternFill patternType="solid">
        <fgColor rgb="FFF6F9FB"/>
        <bgColor indexed="64"/>
      </patternFill>
    </fill>
    <fill>
      <patternFill patternType="solid">
        <fgColor rgb="FFFFFFFF"/>
        <bgColor indexed="64"/>
      </patternFill>
    </fill>
    <fill>
      <patternFill patternType="solid">
        <fgColor rgb="FFDBD6FF"/>
        <bgColor indexed="64"/>
      </patternFill>
    </fill>
    <fill>
      <patternFill patternType="solid">
        <fgColor theme="0"/>
        <bgColor indexed="64"/>
      </patternFill>
    </fill>
  </fills>
  <borders count="14">
    <border>
      <left/>
      <right/>
      <top/>
      <bottom/>
      <diagonal/>
    </border>
    <border>
      <left/>
      <right/>
      <top/>
      <bottom style="thin">
        <color indexed="64"/>
      </bottom>
      <diagonal/>
    </border>
    <border>
      <left/>
      <right/>
      <top style="thin">
        <color indexed="64"/>
      </top>
      <bottom style="double">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rgb="FF000000"/>
      </bottom>
      <diagonal/>
    </border>
    <border>
      <left/>
      <right/>
      <top style="medium">
        <color rgb="FF000000"/>
      </top>
      <bottom/>
      <diagonal/>
    </border>
    <border>
      <left/>
      <right/>
      <top/>
      <bottom style="double">
        <color rgb="FF000000"/>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206">
    <xf numFmtId="0" fontId="0" fillId="0" borderId="0" xfId="0"/>
    <xf numFmtId="0" fontId="2" fillId="0" borderId="0" xfId="0" applyFont="1"/>
    <xf numFmtId="0" fontId="0" fillId="0" borderId="0" xfId="0" applyAlignment="1">
      <alignment horizontal="center"/>
    </xf>
    <xf numFmtId="0" fontId="0" fillId="0" borderId="0" xfId="0" applyAlignment="1">
      <alignment horizontal="center"/>
    </xf>
    <xf numFmtId="3" fontId="0" fillId="0" borderId="0" xfId="0" applyNumberFormat="1"/>
    <xf numFmtId="0" fontId="0" fillId="0" borderId="0" xfId="0" applyAlignment="1"/>
    <xf numFmtId="0" fontId="2" fillId="0" borderId="0" xfId="0" applyFont="1" applyAlignment="1">
      <alignment horizontal="center"/>
    </xf>
    <xf numFmtId="164" fontId="0" fillId="0" borderId="0" xfId="1" applyNumberFormat="1" applyFont="1"/>
    <xf numFmtId="164" fontId="0" fillId="0" borderId="0" xfId="0" applyNumberFormat="1"/>
    <xf numFmtId="164" fontId="0" fillId="0" borderId="1" xfId="0" applyNumberFormat="1" applyBorder="1"/>
    <xf numFmtId="165" fontId="0" fillId="0" borderId="0" xfId="2" applyNumberFormat="1" applyFont="1"/>
    <xf numFmtId="164" fontId="0" fillId="0" borderId="1" xfId="1" applyNumberFormat="1" applyFont="1" applyBorder="1"/>
    <xf numFmtId="165" fontId="0" fillId="0" borderId="0" xfId="0" applyNumberFormat="1"/>
    <xf numFmtId="9" fontId="0" fillId="0" borderId="0" xfId="0" applyNumberFormat="1"/>
    <xf numFmtId="43" fontId="0" fillId="0" borderId="0" xfId="0" applyNumberFormat="1"/>
    <xf numFmtId="9" fontId="0" fillId="0" borderId="1" xfId="0" applyNumberFormat="1" applyBorder="1"/>
    <xf numFmtId="166" fontId="0" fillId="0" borderId="0" xfId="0" applyNumberFormat="1"/>
    <xf numFmtId="0" fontId="3" fillId="0" borderId="0" xfId="0" applyFont="1"/>
    <xf numFmtId="6" fontId="0" fillId="0" borderId="0" xfId="0" applyNumberFormat="1"/>
    <xf numFmtId="0" fontId="0" fillId="0" borderId="0" xfId="0" applyAlignment="1">
      <alignment horizontal="left"/>
    </xf>
    <xf numFmtId="3" fontId="0" fillId="0" borderId="0" xfId="0" applyNumberFormat="1" applyAlignment="1">
      <alignment horizontal="left"/>
    </xf>
    <xf numFmtId="0" fontId="0" fillId="0" borderId="0" xfId="0" applyFont="1" applyAlignment="1">
      <alignment horizontal="left"/>
    </xf>
    <xf numFmtId="0" fontId="2" fillId="0" borderId="0" xfId="0" applyFont="1" applyAlignment="1"/>
    <xf numFmtId="164" fontId="0" fillId="0" borderId="0" xfId="0" applyNumberFormat="1" applyFont="1" applyAlignment="1"/>
    <xf numFmtId="0" fontId="0" fillId="0" borderId="0" xfId="0" applyAlignment="1">
      <alignment horizontal="center"/>
    </xf>
    <xf numFmtId="164" fontId="0" fillId="0" borderId="0" xfId="1" applyNumberFormat="1" applyFont="1" applyBorder="1" applyAlignment="1"/>
    <xf numFmtId="164" fontId="2" fillId="0" borderId="0" xfId="0" applyNumberFormat="1" applyFont="1"/>
    <xf numFmtId="0" fontId="0" fillId="0" borderId="0" xfId="0" applyFont="1"/>
    <xf numFmtId="164" fontId="1" fillId="0" borderId="0" xfId="1" applyNumberFormat="1" applyFont="1"/>
    <xf numFmtId="164" fontId="0" fillId="0" borderId="0" xfId="0" applyNumberFormat="1" applyFont="1"/>
    <xf numFmtId="0" fontId="0" fillId="0" borderId="1" xfId="0" applyBorder="1"/>
    <xf numFmtId="10" fontId="0" fillId="0" borderId="0" xfId="0" applyNumberFormat="1"/>
    <xf numFmtId="9" fontId="0" fillId="0" borderId="0" xfId="3" applyFont="1"/>
    <xf numFmtId="3" fontId="2" fillId="0" borderId="2" xfId="0" applyNumberFormat="1" applyFont="1" applyBorder="1"/>
    <xf numFmtId="0" fontId="2" fillId="0" borderId="1" xfId="0" applyFont="1" applyBorder="1" applyAlignment="1">
      <alignment horizontal="center"/>
    </xf>
    <xf numFmtId="164" fontId="0" fillId="0" borderId="3" xfId="1" applyNumberFormat="1" applyFont="1" applyBorder="1"/>
    <xf numFmtId="3" fontId="0" fillId="0" borderId="0" xfId="0" applyNumberFormat="1" applyBorder="1"/>
    <xf numFmtId="165" fontId="2" fillId="0" borderId="3" xfId="2" applyNumberFormat="1" applyFont="1" applyBorder="1"/>
    <xf numFmtId="9" fontId="0" fillId="0" borderId="1" xfId="3" applyFont="1" applyBorder="1"/>
    <xf numFmtId="0" fontId="2" fillId="0" borderId="0" xfId="0" applyFont="1" applyBorder="1" applyAlignment="1">
      <alignment horizontal="center"/>
    </xf>
    <xf numFmtId="3" fontId="0" fillId="0" borderId="0" xfId="0" applyNumberFormat="1" applyAlignment="1">
      <alignment horizontal="center"/>
    </xf>
    <xf numFmtId="9" fontId="0" fillId="0" borderId="0" xfId="0" applyNumberFormat="1" applyAlignment="1">
      <alignment horizontal="center"/>
    </xf>
    <xf numFmtId="164" fontId="0" fillId="0" borderId="0" xfId="1" applyNumberFormat="1" applyFont="1" applyAlignment="1">
      <alignment horizontal="center"/>
    </xf>
    <xf numFmtId="165" fontId="1" fillId="0" borderId="0" xfId="2" applyNumberFormat="1" applyFont="1"/>
    <xf numFmtId="164" fontId="0" fillId="0" borderId="1" xfId="1" applyNumberFormat="1" applyFont="1" applyBorder="1" applyAlignment="1">
      <alignment horizontal="center"/>
    </xf>
    <xf numFmtId="3" fontId="0" fillId="0" borderId="1" xfId="0" applyNumberFormat="1" applyBorder="1" applyAlignment="1">
      <alignment horizontal="center"/>
    </xf>
    <xf numFmtId="10" fontId="0" fillId="0" borderId="0" xfId="3" applyNumberFormat="1" applyFont="1"/>
    <xf numFmtId="0" fontId="2" fillId="0" borderId="0" xfId="0" applyFont="1" applyAlignment="1">
      <alignment horizontal="left"/>
    </xf>
    <xf numFmtId="0" fontId="0" fillId="0" borderId="0" xfId="0" applyBorder="1"/>
    <xf numFmtId="164" fontId="0" fillId="0" borderId="0" xfId="1" applyNumberFormat="1" applyFont="1" applyBorder="1"/>
    <xf numFmtId="164" fontId="0" fillId="0" borderId="0" xfId="0" applyNumberFormat="1" applyBorder="1"/>
    <xf numFmtId="9" fontId="0" fillId="0" borderId="0" xfId="0" applyNumberFormat="1" applyBorder="1"/>
    <xf numFmtId="0" fontId="2" fillId="0" borderId="0" xfId="0" applyFont="1" applyAlignment="1">
      <alignment horizontal="center" wrapText="1"/>
    </xf>
    <xf numFmtId="0" fontId="0" fillId="0" borderId="0" xfId="0" applyAlignment="1">
      <alignment horizontal="center"/>
    </xf>
    <xf numFmtId="167" fontId="0" fillId="0" borderId="0" xfId="1" applyNumberFormat="1" applyFont="1"/>
    <xf numFmtId="0" fontId="2" fillId="0" borderId="0" xfId="0" applyFont="1" applyAlignment="1">
      <alignment horizontal="center" wrapText="1"/>
    </xf>
    <xf numFmtId="164" fontId="2" fillId="0" borderId="2" xfId="0" applyNumberFormat="1" applyFont="1" applyBorder="1"/>
    <xf numFmtId="0" fontId="2" fillId="0" borderId="0" xfId="0" applyFont="1" applyAlignment="1">
      <alignment horizontal="center"/>
    </xf>
    <xf numFmtId="165" fontId="0" fillId="0" borderId="0" xfId="2" applyNumberFormat="1" applyFont="1" applyBorder="1"/>
    <xf numFmtId="164" fontId="2" fillId="0" borderId="0" xfId="0" applyNumberFormat="1" applyFont="1" applyBorder="1"/>
    <xf numFmtId="165" fontId="2" fillId="0" borderId="2" xfId="2" applyNumberFormat="1" applyFont="1" applyBorder="1"/>
    <xf numFmtId="164" fontId="0" fillId="0" borderId="3" xfId="0" applyNumberFormat="1" applyBorder="1"/>
    <xf numFmtId="165" fontId="0" fillId="0" borderId="2" xfId="2" applyNumberFormat="1" applyFont="1" applyBorder="1"/>
    <xf numFmtId="164" fontId="2" fillId="0" borderId="0" xfId="1" applyNumberFormat="1" applyFont="1"/>
    <xf numFmtId="0" fontId="2" fillId="0" borderId="4" xfId="0" applyFont="1" applyBorder="1" applyAlignment="1">
      <alignment horizontal="center"/>
    </xf>
    <xf numFmtId="0" fontId="0" fillId="0" borderId="5" xfId="0" applyBorder="1"/>
    <xf numFmtId="0" fontId="0" fillId="0" borderId="6" xfId="0" applyBorder="1"/>
    <xf numFmtId="0" fontId="0" fillId="0" borderId="7" xfId="0" applyBorder="1"/>
    <xf numFmtId="0" fontId="0" fillId="0" borderId="8" xfId="0" applyBorder="1"/>
    <xf numFmtId="164" fontId="0" fillId="0" borderId="7" xfId="0" applyNumberFormat="1" applyBorder="1"/>
    <xf numFmtId="164" fontId="0" fillId="0" borderId="9" xfId="0" applyNumberFormat="1" applyBorder="1"/>
    <xf numFmtId="9" fontId="0" fillId="0" borderId="7" xfId="0" applyNumberFormat="1" applyBorder="1"/>
    <xf numFmtId="0" fontId="0" fillId="0" borderId="10" xfId="0" applyBorder="1"/>
    <xf numFmtId="168" fontId="0" fillId="0" borderId="0" xfId="2" applyNumberFormat="1" applyFont="1"/>
    <xf numFmtId="168" fontId="0" fillId="0" borderId="0" xfId="0" applyNumberFormat="1"/>
    <xf numFmtId="0" fontId="4" fillId="0" borderId="0" xfId="0" applyFont="1"/>
    <xf numFmtId="6" fontId="0" fillId="0" borderId="1" xfId="0" applyNumberFormat="1" applyBorder="1"/>
    <xf numFmtId="3" fontId="0" fillId="0" borderId="1" xfId="0" applyNumberFormat="1" applyBorder="1"/>
    <xf numFmtId="165" fontId="0" fillId="0" borderId="3" xfId="2" applyNumberFormat="1" applyFont="1" applyBorder="1"/>
    <xf numFmtId="0" fontId="2" fillId="0" borderId="0" xfId="0" applyFont="1" applyAlignment="1">
      <alignment wrapText="1"/>
    </xf>
    <xf numFmtId="0" fontId="0" fillId="0" borderId="0" xfId="0" applyAlignment="1">
      <alignment vertical="center"/>
    </xf>
    <xf numFmtId="0" fontId="2" fillId="0" borderId="11" xfId="0" applyFont="1" applyBorder="1" applyAlignment="1">
      <alignment horizontal="center" vertical="center"/>
    </xf>
    <xf numFmtId="164" fontId="0" fillId="0" borderId="1" xfId="1" applyNumberFormat="1" applyFont="1" applyBorder="1" applyAlignment="1"/>
    <xf numFmtId="164" fontId="0" fillId="0" borderId="2" xfId="0" applyNumberFormat="1" applyBorder="1"/>
    <xf numFmtId="3" fontId="0" fillId="0" borderId="2" xfId="0" applyNumberFormat="1" applyBorder="1"/>
    <xf numFmtId="9" fontId="0" fillId="0" borderId="2" xfId="3" applyFont="1" applyBorder="1"/>
    <xf numFmtId="9" fontId="0" fillId="0" borderId="0" xfId="3" applyFont="1" applyBorder="1"/>
    <xf numFmtId="169" fontId="0" fillId="0" borderId="0" xfId="3" applyNumberFormat="1" applyFont="1" applyBorder="1"/>
    <xf numFmtId="0" fontId="0" fillId="3" borderId="0" xfId="0" applyFill="1" applyAlignment="1">
      <alignment vertical="center"/>
    </xf>
    <xf numFmtId="3" fontId="0" fillId="0" borderId="0" xfId="1" applyNumberFormat="1" applyFont="1"/>
    <xf numFmtId="0" fontId="0" fillId="0" borderId="0" xfId="0" applyFont="1" applyAlignment="1">
      <alignment vertical="center"/>
    </xf>
    <xf numFmtId="6" fontId="0" fillId="0" borderId="2" xfId="0" applyNumberFormat="1" applyBorder="1"/>
    <xf numFmtId="0" fontId="0" fillId="0" borderId="0" xfId="0" applyAlignment="1">
      <alignment horizontal="center"/>
    </xf>
    <xf numFmtId="164" fontId="0" fillId="0" borderId="0" xfId="0" applyNumberFormat="1" applyBorder="1" applyAlignment="1">
      <alignment horizontal="center"/>
    </xf>
    <xf numFmtId="0" fontId="0" fillId="0" borderId="0" xfId="0" applyBorder="1" applyAlignment="1">
      <alignment horizontal="center"/>
    </xf>
    <xf numFmtId="0" fontId="0" fillId="2" borderId="0" xfId="0" applyFill="1" applyAlignment="1">
      <alignment vertical="top"/>
    </xf>
    <xf numFmtId="3" fontId="0" fillId="2" borderId="0" xfId="0" applyNumberFormat="1" applyFill="1" applyAlignment="1">
      <alignment vertical="top"/>
    </xf>
    <xf numFmtId="0" fontId="2" fillId="0" borderId="0" xfId="0" applyFont="1" applyAlignment="1">
      <alignment horizontal="center" wrapText="1"/>
    </xf>
    <xf numFmtId="0" fontId="0" fillId="0" borderId="0" xfId="0" applyAlignment="1">
      <alignment horizontal="center"/>
    </xf>
    <xf numFmtId="0" fontId="2" fillId="0" borderId="0" xfId="0" applyFont="1" applyAlignment="1">
      <alignment horizontal="center"/>
    </xf>
    <xf numFmtId="0" fontId="0" fillId="0" borderId="0" xfId="0" applyBorder="1" applyAlignment="1">
      <alignment horizontal="center"/>
    </xf>
    <xf numFmtId="0" fontId="0" fillId="0" borderId="0" xfId="0" applyAlignment="1">
      <alignment horizontal="center" wrapText="1"/>
    </xf>
    <xf numFmtId="0" fontId="0" fillId="0" borderId="0" xfId="0" applyAlignment="1">
      <alignment vertical="center"/>
    </xf>
    <xf numFmtId="164" fontId="2" fillId="0" borderId="0" xfId="1" applyNumberFormat="1" applyFont="1" applyBorder="1"/>
    <xf numFmtId="0" fontId="2" fillId="0" borderId="0" xfId="0" applyFont="1" applyBorder="1"/>
    <xf numFmtId="0" fontId="0" fillId="0" borderId="0" xfId="0" applyBorder="1" applyAlignment="1">
      <alignment horizontal="center" wrapText="1"/>
    </xf>
    <xf numFmtId="3" fontId="0" fillId="0" borderId="0" xfId="0" applyNumberFormat="1" applyBorder="1" applyAlignment="1"/>
    <xf numFmtId="3" fontId="0" fillId="0" borderId="0" xfId="0" applyNumberFormat="1" applyAlignment="1">
      <alignment horizontal="right" vertical="center"/>
    </xf>
    <xf numFmtId="0" fontId="0" fillId="4" borderId="0" xfId="0" applyFill="1" applyAlignment="1">
      <alignment vertical="center"/>
    </xf>
    <xf numFmtId="3" fontId="0" fillId="4" borderId="0" xfId="0" applyNumberFormat="1" applyFill="1" applyAlignment="1">
      <alignment horizontal="right" vertical="center"/>
    </xf>
    <xf numFmtId="3" fontId="0" fillId="4" borderId="11" xfId="0" applyNumberFormat="1" applyFill="1" applyBorder="1" applyAlignment="1">
      <alignment horizontal="right" vertical="center"/>
    </xf>
    <xf numFmtId="3" fontId="0" fillId="0" borderId="13" xfId="0" applyNumberFormat="1" applyBorder="1" applyAlignment="1">
      <alignment horizontal="right" vertical="center"/>
    </xf>
    <xf numFmtId="3" fontId="0" fillId="0" borderId="2" xfId="0" applyNumberFormat="1" applyBorder="1" applyAlignment="1">
      <alignment horizontal="right" vertical="center"/>
    </xf>
    <xf numFmtId="3" fontId="0" fillId="0" borderId="0" xfId="0" applyNumberFormat="1" applyBorder="1" applyAlignment="1">
      <alignment horizontal="right" vertical="center"/>
    </xf>
    <xf numFmtId="9" fontId="2" fillId="0" borderId="0" xfId="0" applyNumberFormat="1" applyFont="1" applyAlignment="1">
      <alignment wrapText="1"/>
    </xf>
    <xf numFmtId="3" fontId="0" fillId="5" borderId="0" xfId="0" applyNumberFormat="1" applyFill="1" applyAlignment="1">
      <alignment horizontal="right" vertical="center"/>
    </xf>
    <xf numFmtId="3" fontId="0" fillId="5" borderId="11" xfId="0" applyNumberFormat="1" applyFill="1" applyBorder="1" applyAlignment="1">
      <alignment horizontal="right" vertical="center"/>
    </xf>
    <xf numFmtId="164" fontId="2" fillId="0" borderId="0" xfId="1" applyNumberFormat="1" applyFont="1" applyAlignment="1">
      <alignment horizontal="center" wrapText="1"/>
    </xf>
    <xf numFmtId="2" fontId="0" fillId="0" borderId="0" xfId="0" applyNumberFormat="1"/>
    <xf numFmtId="10" fontId="0" fillId="0" borderId="0" xfId="3" applyNumberFormat="1" applyFont="1" applyAlignment="1">
      <alignment vertical="center"/>
    </xf>
    <xf numFmtId="3" fontId="0" fillId="0" borderId="1" xfId="0" applyNumberFormat="1" applyBorder="1" applyAlignment="1">
      <alignment vertical="center"/>
    </xf>
    <xf numFmtId="43" fontId="2" fillId="0" borderId="0" xfId="0" applyNumberFormat="1" applyFont="1"/>
    <xf numFmtId="0" fontId="2" fillId="0" borderId="0" xfId="0" applyFont="1" applyAlignment="1">
      <alignment horizontal="center"/>
    </xf>
    <xf numFmtId="0" fontId="0" fillId="0" borderId="0" xfId="0" applyAlignment="1">
      <alignment horizontal="center"/>
    </xf>
    <xf numFmtId="0" fontId="2" fillId="0" borderId="0" xfId="0" applyFont="1" applyAlignment="1">
      <alignment horizontal="center" wrapText="1"/>
    </xf>
    <xf numFmtId="0" fontId="0" fillId="0" borderId="0" xfId="0" applyAlignment="1">
      <alignment horizontal="center"/>
    </xf>
    <xf numFmtId="0" fontId="2" fillId="0" borderId="0" xfId="0" applyFont="1" applyAlignment="1">
      <alignment horizontal="center"/>
    </xf>
    <xf numFmtId="0" fontId="2" fillId="0" borderId="0" xfId="0" applyFont="1" applyBorder="1" applyAlignment="1">
      <alignment horizontal="center"/>
    </xf>
    <xf numFmtId="0" fontId="0" fillId="0" borderId="0" xfId="0" applyBorder="1" applyAlignment="1">
      <alignment horizontal="center"/>
    </xf>
    <xf numFmtId="165" fontId="0" fillId="0" borderId="0" xfId="0" applyNumberFormat="1" applyBorder="1"/>
    <xf numFmtId="0" fontId="0" fillId="0" borderId="0" xfId="0" applyFill="1" applyBorder="1"/>
    <xf numFmtId="4" fontId="0" fillId="0" borderId="0" xfId="0" applyNumberFormat="1"/>
    <xf numFmtId="43" fontId="0" fillId="0" borderId="0" xfId="1" applyFont="1"/>
    <xf numFmtId="6" fontId="0" fillId="0" borderId="3" xfId="0" applyNumberFormat="1" applyBorder="1"/>
    <xf numFmtId="0" fontId="0" fillId="0" borderId="0" xfId="0" applyFont="1" applyBorder="1"/>
    <xf numFmtId="164" fontId="1" fillId="0" borderId="0" xfId="1" applyNumberFormat="1" applyFont="1" applyBorder="1"/>
    <xf numFmtId="164" fontId="0" fillId="0" borderId="0" xfId="0" applyNumberFormat="1" applyFont="1" applyBorder="1"/>
    <xf numFmtId="3" fontId="0" fillId="0" borderId="0" xfId="0" applyNumberFormat="1" applyBorder="1" applyAlignment="1">
      <alignment horizontal="left"/>
    </xf>
    <xf numFmtId="0" fontId="0" fillId="0" borderId="0" xfId="0" applyBorder="1" applyAlignment="1">
      <alignment horizontal="left"/>
    </xf>
    <xf numFmtId="3" fontId="0" fillId="0" borderId="0" xfId="0" applyNumberFormat="1" applyFill="1" applyBorder="1" applyAlignment="1">
      <alignment horizontal="left"/>
    </xf>
    <xf numFmtId="10" fontId="0" fillId="0" borderId="0" xfId="3" applyNumberFormat="1" applyFont="1" applyBorder="1"/>
    <xf numFmtId="3" fontId="0" fillId="0" borderId="3" xfId="0" applyNumberFormat="1" applyBorder="1"/>
    <xf numFmtId="43" fontId="0" fillId="0" borderId="0" xfId="1" applyFont="1" applyBorder="1"/>
    <xf numFmtId="4" fontId="0" fillId="0" borderId="0" xfId="0" applyNumberFormat="1" applyBorder="1"/>
    <xf numFmtId="164" fontId="0" fillId="0" borderId="0" xfId="0" applyNumberFormat="1" applyFont="1" applyBorder="1" applyAlignment="1">
      <alignment horizontal="center"/>
    </xf>
    <xf numFmtId="0" fontId="0" fillId="0" borderId="1" xfId="0" applyBorder="1" applyAlignment="1">
      <alignment horizontal="center"/>
    </xf>
    <xf numFmtId="3" fontId="2" fillId="0" borderId="0" xfId="0" applyNumberFormat="1" applyFont="1" applyBorder="1"/>
    <xf numFmtId="165" fontId="2" fillId="0" borderId="0" xfId="2" applyNumberFormat="1" applyFont="1" applyBorder="1"/>
    <xf numFmtId="0" fontId="2" fillId="0" borderId="0" xfId="0" applyFont="1" applyBorder="1" applyAlignment="1">
      <alignment wrapText="1"/>
    </xf>
    <xf numFmtId="0" fontId="2" fillId="0" borderId="0" xfId="0" applyFont="1" applyBorder="1" applyAlignment="1">
      <alignment horizontal="center" wrapText="1"/>
    </xf>
    <xf numFmtId="0" fontId="0" fillId="0" borderId="0" xfId="1" applyNumberFormat="1" applyFont="1" applyBorder="1"/>
    <xf numFmtId="0" fontId="2" fillId="0" borderId="0" xfId="0" applyFont="1" applyBorder="1" applyAlignment="1">
      <alignment horizontal="left"/>
    </xf>
    <xf numFmtId="6" fontId="0" fillId="0" borderId="0" xfId="0" applyNumberFormat="1" applyBorder="1"/>
    <xf numFmtId="167" fontId="2" fillId="0" borderId="0" xfId="1" applyNumberFormat="1" applyFont="1" applyAlignment="1">
      <alignment horizontal="center"/>
    </xf>
    <xf numFmtId="9" fontId="2" fillId="0" borderId="0" xfId="0" applyNumberFormat="1" applyFont="1" applyAlignment="1">
      <alignment horizontal="center"/>
    </xf>
    <xf numFmtId="164" fontId="2" fillId="0" borderId="0" xfId="0" applyNumberFormat="1" applyFont="1" applyAlignment="1">
      <alignment horizontal="center"/>
    </xf>
    <xf numFmtId="167" fontId="0" fillId="0" borderId="0" xfId="1" applyNumberFormat="1" applyFont="1" applyBorder="1"/>
    <xf numFmtId="0" fontId="0" fillId="0" borderId="0" xfId="0" applyNumberFormat="1"/>
    <xf numFmtId="167" fontId="0" fillId="0" borderId="0" xfId="0" applyNumberFormat="1"/>
    <xf numFmtId="0" fontId="2" fillId="0" borderId="0" xfId="1" applyNumberFormat="1" applyFont="1" applyAlignment="1">
      <alignment horizontal="center"/>
    </xf>
    <xf numFmtId="0" fontId="2" fillId="0" borderId="0" xfId="0" applyFont="1" applyBorder="1" applyAlignment="1"/>
    <xf numFmtId="6" fontId="2" fillId="0" borderId="0" xfId="0" applyNumberFormat="1" applyFont="1" applyBorder="1" applyAlignment="1">
      <alignment wrapText="1"/>
    </xf>
    <xf numFmtId="10" fontId="2" fillId="0" borderId="0" xfId="0" applyNumberFormat="1" applyFont="1" applyBorder="1" applyAlignment="1"/>
    <xf numFmtId="43" fontId="0" fillId="0" borderId="0" xfId="1" applyFont="1" applyBorder="1" applyAlignment="1"/>
    <xf numFmtId="164" fontId="0" fillId="0" borderId="0" xfId="0" applyNumberFormat="1" applyFill="1" applyBorder="1"/>
    <xf numFmtId="0" fontId="0" fillId="0" borderId="0" xfId="0" applyFont="1" applyBorder="1" applyAlignment="1">
      <alignment wrapText="1"/>
    </xf>
    <xf numFmtId="164" fontId="0" fillId="0" borderId="0" xfId="0" applyNumberFormat="1" applyFont="1" applyBorder="1" applyAlignment="1"/>
    <xf numFmtId="0" fontId="0" fillId="0" borderId="0" xfId="0" applyAlignment="1">
      <alignment horizontal="center"/>
    </xf>
    <xf numFmtId="0" fontId="2" fillId="0" borderId="0" xfId="0" applyFont="1" applyAlignment="1">
      <alignment horizontal="center" wrapText="1"/>
    </xf>
    <xf numFmtId="0" fontId="2" fillId="0" borderId="0" xfId="0" applyFont="1" applyBorder="1" applyAlignment="1">
      <alignment horizontal="center" wrapText="1"/>
    </xf>
    <xf numFmtId="0" fontId="2" fillId="0" borderId="0" xfId="0" applyFont="1" applyBorder="1" applyAlignment="1">
      <alignment horizontal="center"/>
    </xf>
    <xf numFmtId="0" fontId="2" fillId="0" borderId="0" xfId="0" applyFont="1" applyAlignment="1">
      <alignment horizontal="center"/>
    </xf>
    <xf numFmtId="0" fontId="0" fillId="0" borderId="0" xfId="0" applyBorder="1" applyAlignment="1">
      <alignment horizontal="center"/>
    </xf>
    <xf numFmtId="0" fontId="2" fillId="0" borderId="0" xfId="0" applyFont="1" applyBorder="1" applyAlignment="1">
      <alignment horizontal="center"/>
    </xf>
    <xf numFmtId="0" fontId="2" fillId="0" borderId="0" xfId="0" applyFont="1" applyAlignment="1">
      <alignment horizontal="center" wrapText="1"/>
    </xf>
    <xf numFmtId="0" fontId="2" fillId="0" borderId="0" xfId="0" applyFont="1" applyBorder="1" applyAlignment="1">
      <alignment horizontal="center" wrapText="1"/>
    </xf>
    <xf numFmtId="0" fontId="0" fillId="0" borderId="0" xfId="0" applyAlignment="1">
      <alignment horizontal="center"/>
    </xf>
    <xf numFmtId="164" fontId="0" fillId="0" borderId="0" xfId="0" applyNumberFormat="1" applyBorder="1" applyAlignment="1">
      <alignment horizontal="center"/>
    </xf>
    <xf numFmtId="0" fontId="2" fillId="0" borderId="0" xfId="0" applyFont="1" applyAlignment="1">
      <alignment horizontal="center"/>
    </xf>
    <xf numFmtId="0" fontId="2" fillId="0" borderId="0" xfId="0" applyFont="1" applyAlignment="1">
      <alignment horizontal="center" vertical="center"/>
    </xf>
    <xf numFmtId="0" fontId="2" fillId="0" borderId="11" xfId="0" applyFont="1" applyBorder="1" applyAlignment="1">
      <alignment horizontal="center" vertical="center"/>
    </xf>
    <xf numFmtId="0" fontId="0" fillId="0" borderId="12" xfId="0" applyBorder="1" applyAlignment="1">
      <alignment horizontal="center"/>
    </xf>
    <xf numFmtId="164" fontId="0" fillId="0" borderId="0" xfId="1" applyNumberFormat="1" applyFont="1" applyBorder="1" applyAlignment="1">
      <alignment horizontal="center"/>
    </xf>
    <xf numFmtId="0" fontId="0" fillId="0" borderId="0" xfId="0" applyBorder="1" applyAlignment="1">
      <alignment horizontal="center"/>
    </xf>
    <xf numFmtId="0" fontId="0" fillId="0" borderId="0" xfId="0" applyAlignment="1">
      <alignment vertical="center"/>
    </xf>
    <xf numFmtId="0" fontId="0" fillId="2" borderId="0" xfId="0" applyFill="1" applyAlignment="1">
      <alignment vertical="top" wrapText="1"/>
    </xf>
    <xf numFmtId="0" fontId="2" fillId="3" borderId="11" xfId="0" applyFont="1" applyFill="1" applyBorder="1" applyAlignment="1">
      <alignment horizontal="center" vertical="center"/>
    </xf>
    <xf numFmtId="0" fontId="0" fillId="3" borderId="0" xfId="0" applyFill="1" applyAlignment="1">
      <alignment vertical="center" wrapText="1"/>
    </xf>
    <xf numFmtId="164" fontId="2" fillId="0" borderId="3" xfId="0" applyNumberFormat="1" applyFont="1" applyBorder="1" applyAlignment="1">
      <alignment horizontal="center"/>
    </xf>
    <xf numFmtId="0" fontId="0" fillId="0" borderId="0" xfId="0" applyAlignment="1">
      <alignment horizontal="center" wrapText="1"/>
    </xf>
    <xf numFmtId="3" fontId="0" fillId="0" borderId="0" xfId="0" applyNumberFormat="1" applyBorder="1" applyAlignment="1">
      <alignment horizontal="center"/>
    </xf>
    <xf numFmtId="3" fontId="0" fillId="0" borderId="0" xfId="0" applyNumberFormat="1" applyAlignment="1">
      <alignment horizontal="center"/>
    </xf>
    <xf numFmtId="164" fontId="0" fillId="0" borderId="1" xfId="0" applyNumberFormat="1" applyBorder="1" applyAlignment="1">
      <alignment horizontal="center"/>
    </xf>
    <xf numFmtId="164" fontId="1" fillId="0" borderId="0" xfId="1" applyNumberFormat="1" applyFont="1" applyBorder="1" applyAlignment="1">
      <alignment horizontal="center"/>
    </xf>
    <xf numFmtId="164" fontId="2" fillId="0" borderId="0" xfId="1" applyNumberFormat="1" applyFont="1" applyBorder="1" applyAlignment="1">
      <alignment horizontal="center"/>
    </xf>
    <xf numFmtId="9" fontId="0" fillId="0" borderId="0" xfId="0" applyNumberFormat="1" applyAlignment="1">
      <alignment horizontal="center"/>
    </xf>
    <xf numFmtId="9" fontId="0" fillId="0" borderId="0" xfId="0" applyNumberFormat="1" applyBorder="1" applyAlignment="1">
      <alignment horizontal="center"/>
    </xf>
    <xf numFmtId="164" fontId="0" fillId="0" borderId="3" xfId="1" applyNumberFormat="1" applyFont="1" applyBorder="1" applyAlignment="1">
      <alignment horizontal="center"/>
    </xf>
    <xf numFmtId="164" fontId="0" fillId="0" borderId="1" xfId="1" applyNumberFormat="1" applyFont="1" applyBorder="1" applyAlignment="1">
      <alignment horizontal="center"/>
    </xf>
    <xf numFmtId="10" fontId="0" fillId="0" borderId="0" xfId="0" applyNumberFormat="1" applyBorder="1"/>
    <xf numFmtId="3" fontId="2" fillId="0" borderId="0" xfId="0" applyNumberFormat="1" applyFont="1" applyBorder="1" applyAlignment="1">
      <alignment horizontal="left"/>
    </xf>
    <xf numFmtId="164" fontId="2" fillId="0" borderId="3" xfId="0" applyNumberFormat="1" applyFont="1" applyBorder="1"/>
    <xf numFmtId="3" fontId="2" fillId="0" borderId="0" xfId="0" applyNumberFormat="1" applyFont="1" applyFill="1" applyBorder="1" applyAlignment="1">
      <alignment horizontal="left"/>
    </xf>
    <xf numFmtId="164" fontId="0" fillId="0" borderId="0" xfId="3" applyNumberFormat="1" applyFont="1" applyBorder="1"/>
    <xf numFmtId="0" fontId="0" fillId="0" borderId="0" xfId="0" applyFont="1" applyFill="1" applyBorder="1"/>
    <xf numFmtId="3" fontId="0" fillId="0" borderId="0" xfId="0" applyNumberFormat="1" applyFont="1" applyBorder="1"/>
  </cellXfs>
  <cellStyles count="4">
    <cellStyle name="Comma" xfId="1" builtinId="3"/>
    <cellStyle name="Currency" xfId="2" builtinId="4"/>
    <cellStyle name="Normal" xfId="0" builtinId="0"/>
    <cellStyle name="Percent"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23</xdr:row>
      <xdr:rowOff>0</xdr:rowOff>
    </xdr:from>
    <xdr:to>
      <xdr:col>1</xdr:col>
      <xdr:colOff>76200</xdr:colOff>
      <xdr:row>23</xdr:row>
      <xdr:rowOff>9525</xdr:rowOff>
    </xdr:to>
    <xdr:pic>
      <xdr:nvPicPr>
        <xdr:cNvPr id="3" name="Picture 2" descr="http://edugen.wileyplus.com/edugen/art2/common/pixel.gif"/>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4200525"/>
          <a:ext cx="76200"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30</xdr:row>
      <xdr:rowOff>0</xdr:rowOff>
    </xdr:from>
    <xdr:to>
      <xdr:col>2</xdr:col>
      <xdr:colOff>76200</xdr:colOff>
      <xdr:row>30</xdr:row>
      <xdr:rowOff>9525</xdr:rowOff>
    </xdr:to>
    <xdr:pic>
      <xdr:nvPicPr>
        <xdr:cNvPr id="4" name="Picture 3" descr="http://edugen.wileyplus.com/edugen/art2/common/pixel.gif"/>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5353050"/>
          <a:ext cx="76200"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72</xdr:row>
      <xdr:rowOff>0</xdr:rowOff>
    </xdr:from>
    <xdr:to>
      <xdr:col>2</xdr:col>
      <xdr:colOff>76200</xdr:colOff>
      <xdr:row>72</xdr:row>
      <xdr:rowOff>9525</xdr:rowOff>
    </xdr:to>
    <xdr:pic>
      <xdr:nvPicPr>
        <xdr:cNvPr id="5" name="Picture 4" descr="http://edugen.wileyplus.com/edugen/art2/common/pixel.gif"/>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5734050"/>
          <a:ext cx="76200"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429"/>
  <sheetViews>
    <sheetView tabSelected="1" topLeftCell="A123" workbookViewId="0">
      <selection activeCell="D129" sqref="D129"/>
    </sheetView>
  </sheetViews>
  <sheetFormatPr defaultRowHeight="15" x14ac:dyDescent="0.25"/>
  <cols>
    <col min="2" max="2" width="43" customWidth="1"/>
    <col min="3" max="3" width="11" customWidth="1"/>
    <col min="4" max="4" width="15.140625" customWidth="1"/>
    <col min="5" max="6" width="14.28515625" customWidth="1"/>
    <col min="7" max="7" width="21.85546875" customWidth="1"/>
    <col min="8" max="8" width="17" customWidth="1"/>
    <col min="9" max="9" width="21.28515625" customWidth="1"/>
    <col min="10" max="10" width="12.7109375" customWidth="1"/>
    <col min="12" max="12" width="12.85546875" customWidth="1"/>
    <col min="14" max="14" width="10.5703125" bestFit="1" customWidth="1"/>
  </cols>
  <sheetData>
    <row r="2" spans="1:6" ht="15" customHeight="1" x14ac:dyDescent="0.25"/>
    <row r="3" spans="1:6" x14ac:dyDescent="0.25">
      <c r="A3" s="1" t="s">
        <v>29</v>
      </c>
    </row>
    <row r="4" spans="1:6" x14ac:dyDescent="0.25">
      <c r="B4" t="s">
        <v>369</v>
      </c>
      <c r="C4" s="4">
        <v>145000</v>
      </c>
      <c r="E4" s="7"/>
      <c r="F4" s="7"/>
    </row>
    <row r="5" spans="1:6" x14ac:dyDescent="0.25">
      <c r="B5" t="s">
        <v>306</v>
      </c>
      <c r="C5" s="4">
        <v>114000</v>
      </c>
    </row>
    <row r="7" spans="1:6" x14ac:dyDescent="0.25">
      <c r="C7" s="131">
        <f>C4-C5</f>
        <v>31000</v>
      </c>
    </row>
    <row r="8" spans="1:6" x14ac:dyDescent="0.25">
      <c r="C8" s="7">
        <f>C7*0.3</f>
        <v>9300</v>
      </c>
    </row>
    <row r="9" spans="1:6" x14ac:dyDescent="0.25">
      <c r="C9" s="132"/>
    </row>
    <row r="11" spans="1:6" x14ac:dyDescent="0.25">
      <c r="C11" s="7"/>
    </row>
    <row r="13" spans="1:6" x14ac:dyDescent="0.25">
      <c r="A13" s="1" t="s">
        <v>35</v>
      </c>
    </row>
    <row r="14" spans="1:6" x14ac:dyDescent="0.25">
      <c r="B14" t="s">
        <v>37</v>
      </c>
      <c r="C14" s="18">
        <v>170000</v>
      </c>
    </row>
    <row r="15" spans="1:6" x14ac:dyDescent="0.25">
      <c r="B15" t="s">
        <v>308</v>
      </c>
      <c r="C15">
        <v>0</v>
      </c>
    </row>
    <row r="16" spans="1:6" x14ac:dyDescent="0.25">
      <c r="B16" t="s">
        <v>175</v>
      </c>
      <c r="C16" s="133">
        <f>C14-C15</f>
        <v>170000</v>
      </c>
      <c r="D16" s="17"/>
    </row>
    <row r="18" spans="1:7" x14ac:dyDescent="0.25">
      <c r="B18" t="s">
        <v>132</v>
      </c>
      <c r="C18" s="13">
        <v>0.4</v>
      </c>
    </row>
    <row r="20" spans="1:7" x14ac:dyDescent="0.25">
      <c r="B20" t="s">
        <v>39</v>
      </c>
      <c r="C20" s="18">
        <f>C16*C18</f>
        <v>68000</v>
      </c>
    </row>
    <row r="24" spans="1:7" x14ac:dyDescent="0.25">
      <c r="A24" s="1" t="s">
        <v>41</v>
      </c>
    </row>
    <row r="25" spans="1:7" x14ac:dyDescent="0.25">
      <c r="B25" s="171" t="s">
        <v>45</v>
      </c>
      <c r="D25" s="174" t="s">
        <v>1</v>
      </c>
      <c r="E25" s="174"/>
      <c r="F25" s="168"/>
      <c r="G25" s="174"/>
    </row>
    <row r="26" spans="1:7" x14ac:dyDescent="0.25">
      <c r="B26" s="171" t="s">
        <v>46</v>
      </c>
      <c r="C26" s="1" t="s">
        <v>43</v>
      </c>
      <c r="D26" s="174"/>
      <c r="E26" s="174"/>
      <c r="F26" s="168"/>
      <c r="G26" s="174"/>
    </row>
    <row r="28" spans="1:7" x14ac:dyDescent="0.25">
      <c r="A28">
        <v>2012</v>
      </c>
      <c r="B28" s="4">
        <v>53000</v>
      </c>
      <c r="C28" s="13">
        <v>0.37</v>
      </c>
      <c r="D28" s="10">
        <f>B28*C28</f>
        <v>19610</v>
      </c>
    </row>
    <row r="30" spans="1:7" x14ac:dyDescent="0.25">
      <c r="A30">
        <v>2013</v>
      </c>
      <c r="B30" s="4">
        <v>310000</v>
      </c>
      <c r="C30" s="13">
        <v>0.37</v>
      </c>
      <c r="D30" s="10">
        <f>B30*C30</f>
        <v>114700</v>
      </c>
    </row>
    <row r="32" spans="1:7" x14ac:dyDescent="0.25">
      <c r="A32">
        <v>2014</v>
      </c>
      <c r="B32" s="4">
        <v>352000</v>
      </c>
      <c r="C32" s="13">
        <v>0.43</v>
      </c>
      <c r="D32" s="10">
        <f>B32*C32</f>
        <v>151360</v>
      </c>
    </row>
    <row r="34" spans="1:6" x14ac:dyDescent="0.25">
      <c r="B34" s="176"/>
      <c r="C34" s="176"/>
      <c r="D34" s="12">
        <f>D28+D30+D32</f>
        <v>285670</v>
      </c>
    </row>
    <row r="36" spans="1:6" x14ac:dyDescent="0.25">
      <c r="A36" s="1" t="s">
        <v>44</v>
      </c>
      <c r="B36" t="s">
        <v>40</v>
      </c>
      <c r="C36" s="8">
        <f>F38</f>
        <v>54000</v>
      </c>
      <c r="F36" s="7">
        <f>2700000*0.39</f>
        <v>1053000</v>
      </c>
    </row>
    <row r="37" spans="1:6" x14ac:dyDescent="0.25">
      <c r="B37" s="19" t="s">
        <v>370</v>
      </c>
      <c r="D37" s="23">
        <f>C36</f>
        <v>54000</v>
      </c>
      <c r="F37" s="7">
        <v>999000</v>
      </c>
    </row>
    <row r="38" spans="1:6" x14ac:dyDescent="0.25">
      <c r="B38" s="21"/>
      <c r="D38" s="23"/>
      <c r="F38" s="26">
        <f>F36-F37</f>
        <v>54000</v>
      </c>
    </row>
    <row r="39" spans="1:6" x14ac:dyDescent="0.25">
      <c r="B39" s="19"/>
    </row>
    <row r="40" spans="1:6" x14ac:dyDescent="0.25">
      <c r="B40" s="20"/>
      <c r="C40" s="13"/>
      <c r="D40" s="10"/>
    </row>
    <row r="41" spans="1:6" x14ac:dyDescent="0.25">
      <c r="A41" t="s">
        <v>51</v>
      </c>
      <c r="B41" s="19"/>
    </row>
    <row r="42" spans="1:6" x14ac:dyDescent="0.25">
      <c r="A42" s="1" t="s">
        <v>61</v>
      </c>
      <c r="B42" s="137" t="s">
        <v>17</v>
      </c>
      <c r="D42" s="49">
        <v>105000</v>
      </c>
      <c r="E42" s="48"/>
      <c r="F42" s="48"/>
    </row>
    <row r="43" spans="1:6" x14ac:dyDescent="0.25">
      <c r="A43" s="1"/>
      <c r="B43" s="200" t="s">
        <v>371</v>
      </c>
      <c r="C43" s="49"/>
      <c r="D43" s="58"/>
      <c r="E43" s="48"/>
      <c r="F43" s="48"/>
    </row>
    <row r="44" spans="1:6" x14ac:dyDescent="0.25">
      <c r="B44" s="137" t="s">
        <v>372</v>
      </c>
      <c r="D44" s="50">
        <v>15000</v>
      </c>
      <c r="E44" s="48"/>
      <c r="F44" s="48"/>
    </row>
    <row r="45" spans="1:6" x14ac:dyDescent="0.25">
      <c r="B45" s="137"/>
      <c r="C45" s="50"/>
      <c r="D45" s="48"/>
      <c r="E45" s="48"/>
      <c r="F45" s="48"/>
    </row>
    <row r="46" spans="1:6" x14ac:dyDescent="0.25">
      <c r="B46" s="200" t="s">
        <v>220</v>
      </c>
      <c r="C46" s="25"/>
      <c r="D46" s="129"/>
      <c r="E46" s="48"/>
      <c r="F46" s="48"/>
    </row>
    <row r="47" spans="1:6" x14ac:dyDescent="0.25">
      <c r="D47" s="129"/>
      <c r="E47" s="48"/>
      <c r="F47" s="48"/>
    </row>
    <row r="48" spans="1:6" x14ac:dyDescent="0.25">
      <c r="B48" s="137" t="s">
        <v>303</v>
      </c>
      <c r="C48" s="25">
        <v>-16000</v>
      </c>
      <c r="D48" s="129"/>
      <c r="E48" s="48"/>
      <c r="F48" s="48"/>
    </row>
    <row r="49" spans="1:7" x14ac:dyDescent="0.25">
      <c r="B49" s="137" t="s">
        <v>311</v>
      </c>
      <c r="C49" s="49">
        <v>24000</v>
      </c>
      <c r="D49" s="58"/>
      <c r="E49" s="48"/>
      <c r="F49" s="48"/>
    </row>
    <row r="50" spans="1:7" x14ac:dyDescent="0.25">
      <c r="B50" s="138" t="s">
        <v>373</v>
      </c>
      <c r="C50" s="140"/>
      <c r="D50" s="50">
        <f>C48+C49</f>
        <v>8000</v>
      </c>
      <c r="E50" s="48"/>
      <c r="F50" s="48"/>
    </row>
    <row r="51" spans="1:7" x14ac:dyDescent="0.25">
      <c r="B51" s="139" t="s">
        <v>20</v>
      </c>
      <c r="C51" s="50"/>
      <c r="D51" s="50">
        <f>D42+D44+D50</f>
        <v>128000</v>
      </c>
      <c r="E51" s="48"/>
      <c r="F51" s="48"/>
    </row>
    <row r="52" spans="1:7" x14ac:dyDescent="0.25">
      <c r="B52" s="139" t="s">
        <v>43</v>
      </c>
      <c r="C52" s="50"/>
      <c r="D52" s="51">
        <v>0.3</v>
      </c>
      <c r="E52" s="48"/>
      <c r="F52" s="48"/>
    </row>
    <row r="53" spans="1:7" x14ac:dyDescent="0.25">
      <c r="B53" s="202" t="s">
        <v>304</v>
      </c>
      <c r="C53" s="50"/>
      <c r="D53" s="201">
        <f>D51*D52</f>
        <v>38400</v>
      </c>
      <c r="E53" s="48"/>
      <c r="F53" s="48"/>
    </row>
    <row r="54" spans="1:7" x14ac:dyDescent="0.25">
      <c r="B54" s="148"/>
      <c r="C54" s="148"/>
      <c r="D54" s="148"/>
      <c r="E54" s="148"/>
      <c r="F54" s="169"/>
      <c r="G54" s="174"/>
    </row>
    <row r="55" spans="1:7" ht="15" customHeight="1" x14ac:dyDescent="0.25">
      <c r="A55" s="1" t="s">
        <v>62</v>
      </c>
      <c r="B55" s="148"/>
      <c r="C55" s="148"/>
      <c r="D55" s="175" t="s">
        <v>175</v>
      </c>
      <c r="E55" s="148"/>
      <c r="F55" s="169"/>
      <c r="G55" s="174"/>
    </row>
    <row r="56" spans="1:7" ht="30" x14ac:dyDescent="0.25">
      <c r="B56" s="148" t="s">
        <v>327</v>
      </c>
      <c r="C56" s="148" t="s">
        <v>374</v>
      </c>
      <c r="D56" s="175"/>
      <c r="E56" s="148" t="s">
        <v>43</v>
      </c>
      <c r="F56" s="169" t="s">
        <v>375</v>
      </c>
      <c r="G56" s="174"/>
    </row>
    <row r="57" spans="1:7" x14ac:dyDescent="0.25">
      <c r="B57" s="4" t="s">
        <v>311</v>
      </c>
      <c r="C57" s="49">
        <v>0</v>
      </c>
      <c r="D57" s="203">
        <f>C49</f>
        <v>24000</v>
      </c>
      <c r="E57" s="86">
        <f>D52</f>
        <v>0.3</v>
      </c>
      <c r="F57" s="50">
        <f>D57*E57</f>
        <v>7200</v>
      </c>
    </row>
    <row r="58" spans="1:7" x14ac:dyDescent="0.25">
      <c r="B58" s="134" t="s">
        <v>239</v>
      </c>
      <c r="C58" s="135">
        <v>0</v>
      </c>
      <c r="D58" s="203">
        <f>C48</f>
        <v>-16000</v>
      </c>
      <c r="E58" s="86">
        <f>D52</f>
        <v>0.3</v>
      </c>
      <c r="F58" s="50">
        <f>D58*E58</f>
        <v>-4800</v>
      </c>
      <c r="G58" s="48"/>
    </row>
    <row r="59" spans="1:7" x14ac:dyDescent="0.25">
      <c r="B59" s="104" t="s">
        <v>376</v>
      </c>
      <c r="C59" s="136"/>
      <c r="D59" s="48"/>
      <c r="E59" s="50"/>
      <c r="F59" s="50">
        <f>F57+F58</f>
        <v>2400</v>
      </c>
      <c r="G59" s="48"/>
    </row>
    <row r="60" spans="1:7" x14ac:dyDescent="0.25">
      <c r="B60" s="134" t="s">
        <v>314</v>
      </c>
      <c r="C60" s="50"/>
      <c r="D60" s="48"/>
      <c r="E60" s="48"/>
      <c r="F60" s="48"/>
      <c r="G60" s="48"/>
    </row>
    <row r="61" spans="1:7" x14ac:dyDescent="0.25">
      <c r="B61" s="134" t="s">
        <v>315</v>
      </c>
      <c r="C61" s="48"/>
      <c r="D61" s="48"/>
      <c r="E61" s="50"/>
      <c r="F61" s="50"/>
      <c r="G61" s="48"/>
    </row>
    <row r="62" spans="1:7" x14ac:dyDescent="0.25">
      <c r="B62" s="48"/>
      <c r="C62" s="48"/>
      <c r="D62" s="48"/>
      <c r="E62" s="48"/>
      <c r="F62" s="48"/>
      <c r="G62" s="48"/>
    </row>
    <row r="63" spans="1:7" x14ac:dyDescent="0.25">
      <c r="A63" s="1" t="s">
        <v>63</v>
      </c>
      <c r="B63" s="130" t="s">
        <v>77</v>
      </c>
      <c r="C63" s="50">
        <f>D53</f>
        <v>38400</v>
      </c>
      <c r="D63" s="48"/>
      <c r="E63" s="48"/>
      <c r="F63" s="48"/>
    </row>
    <row r="64" spans="1:7" x14ac:dyDescent="0.25">
      <c r="B64" s="130" t="s">
        <v>305</v>
      </c>
      <c r="C64" s="48"/>
      <c r="D64" s="50">
        <f>C63</f>
        <v>38400</v>
      </c>
      <c r="E64" s="48"/>
      <c r="F64" s="48"/>
    </row>
    <row r="65" spans="1:6" x14ac:dyDescent="0.25">
      <c r="B65" s="48"/>
      <c r="C65" s="48"/>
      <c r="D65" s="50"/>
      <c r="E65" s="48"/>
      <c r="F65" s="48"/>
    </row>
    <row r="66" spans="1:6" x14ac:dyDescent="0.25">
      <c r="B66" s="130" t="s">
        <v>6</v>
      </c>
      <c r="C66" s="50">
        <f>F59</f>
        <v>2400</v>
      </c>
      <c r="D66" s="48"/>
      <c r="E66" s="48"/>
      <c r="F66" s="48"/>
    </row>
    <row r="67" spans="1:6" x14ac:dyDescent="0.25">
      <c r="B67" s="130" t="s">
        <v>142</v>
      </c>
      <c r="C67" s="50"/>
      <c r="D67" s="50">
        <f>C66</f>
        <v>2400</v>
      </c>
      <c r="E67" s="48"/>
      <c r="F67" s="48"/>
    </row>
    <row r="68" spans="1:6" x14ac:dyDescent="0.25">
      <c r="B68" s="48"/>
      <c r="C68" s="48"/>
      <c r="D68" s="49"/>
      <c r="E68" s="48"/>
      <c r="F68" s="48"/>
    </row>
    <row r="69" spans="1:6" x14ac:dyDescent="0.25">
      <c r="B69" s="48"/>
      <c r="C69" s="48"/>
      <c r="D69" s="48"/>
      <c r="E69" s="48"/>
      <c r="F69" s="48"/>
    </row>
    <row r="70" spans="1:6" x14ac:dyDescent="0.25">
      <c r="B70" s="48"/>
      <c r="C70" s="48"/>
      <c r="D70" s="48"/>
      <c r="E70" s="48"/>
      <c r="F70" s="48"/>
    </row>
    <row r="71" spans="1:6" x14ac:dyDescent="0.25">
      <c r="A71" t="s">
        <v>64</v>
      </c>
      <c r="B71" t="s">
        <v>59</v>
      </c>
      <c r="D71" s="50">
        <f>D42</f>
        <v>105000</v>
      </c>
      <c r="E71" s="48"/>
      <c r="F71" s="48"/>
    </row>
    <row r="72" spans="1:6" x14ac:dyDescent="0.25">
      <c r="B72" s="104"/>
      <c r="C72" s="48"/>
      <c r="D72" s="48"/>
      <c r="E72" s="48"/>
      <c r="F72" s="48"/>
    </row>
    <row r="73" spans="1:6" x14ac:dyDescent="0.25">
      <c r="B73" s="104" t="s">
        <v>377</v>
      </c>
      <c r="C73" s="50"/>
      <c r="D73" s="48"/>
      <c r="E73" s="48"/>
      <c r="F73" s="48"/>
    </row>
    <row r="74" spans="1:6" x14ac:dyDescent="0.25">
      <c r="B74" s="48" t="s">
        <v>79</v>
      </c>
      <c r="C74" s="49">
        <f>D53</f>
        <v>38400</v>
      </c>
      <c r="D74" s="50"/>
      <c r="E74" s="48"/>
      <c r="F74" s="48"/>
    </row>
    <row r="75" spans="1:6" x14ac:dyDescent="0.25">
      <c r="B75" s="130" t="s">
        <v>182</v>
      </c>
      <c r="C75" s="50">
        <f>-C66</f>
        <v>-2400</v>
      </c>
      <c r="D75" s="50">
        <f>C74+C75</f>
        <v>36000</v>
      </c>
      <c r="E75" s="48"/>
      <c r="F75" s="48"/>
    </row>
    <row r="76" spans="1:6" x14ac:dyDescent="0.25">
      <c r="B76" s="48"/>
      <c r="C76" s="48"/>
      <c r="D76" s="50"/>
      <c r="E76" s="48"/>
      <c r="F76" s="48"/>
    </row>
    <row r="77" spans="1:6" x14ac:dyDescent="0.25">
      <c r="B77" s="130" t="s">
        <v>78</v>
      </c>
      <c r="C77" s="48"/>
      <c r="D77" s="50">
        <f>D71-D75</f>
        <v>69000</v>
      </c>
      <c r="E77" s="48"/>
      <c r="F77" s="48"/>
    </row>
    <row r="78" spans="1:6" x14ac:dyDescent="0.25">
      <c r="A78" t="s">
        <v>65</v>
      </c>
      <c r="B78" s="48"/>
      <c r="C78" s="48"/>
      <c r="D78" s="48"/>
      <c r="E78" s="48"/>
      <c r="F78" s="48"/>
    </row>
    <row r="79" spans="1:6" x14ac:dyDescent="0.25">
      <c r="B79" s="48"/>
      <c r="C79" s="48"/>
      <c r="D79" s="48"/>
      <c r="E79" s="48"/>
      <c r="F79" s="48"/>
    </row>
    <row r="80" spans="1:6" x14ac:dyDescent="0.25">
      <c r="B80" s="48"/>
      <c r="C80" s="48"/>
      <c r="D80" s="48"/>
      <c r="E80" s="48"/>
      <c r="F80" s="48"/>
    </row>
    <row r="81" spans="1:7" x14ac:dyDescent="0.25">
      <c r="B81" s="48"/>
      <c r="C81" s="36"/>
      <c r="D81" s="36"/>
      <c r="E81" s="51"/>
      <c r="F81" s="51"/>
    </row>
    <row r="82" spans="1:7" x14ac:dyDescent="0.25">
      <c r="B82" s="48"/>
      <c r="C82" s="36"/>
      <c r="D82" s="36"/>
      <c r="E82" s="199"/>
      <c r="F82" s="199"/>
    </row>
    <row r="83" spans="1:7" x14ac:dyDescent="0.25">
      <c r="B83" s="48"/>
      <c r="C83" s="48"/>
      <c r="D83" s="36"/>
      <c r="E83" s="86"/>
      <c r="F83" s="86"/>
    </row>
    <row r="84" spans="1:7" x14ac:dyDescent="0.25">
      <c r="B84" s="48"/>
      <c r="C84" s="48"/>
      <c r="D84" s="36"/>
      <c r="E84" s="86"/>
      <c r="F84" s="86"/>
    </row>
    <row r="85" spans="1:7" x14ac:dyDescent="0.25">
      <c r="B85" s="48"/>
      <c r="C85" s="48"/>
      <c r="D85" s="36"/>
      <c r="E85" s="87"/>
      <c r="F85" s="87"/>
    </row>
    <row r="86" spans="1:7" x14ac:dyDescent="0.25">
      <c r="B86" s="48"/>
      <c r="C86" s="48"/>
      <c r="D86" s="36"/>
      <c r="E86" s="86"/>
      <c r="F86" s="86"/>
    </row>
    <row r="87" spans="1:7" x14ac:dyDescent="0.25">
      <c r="A87" t="s">
        <v>85</v>
      </c>
      <c r="B87" s="1" t="s">
        <v>86</v>
      </c>
      <c r="C87" s="48"/>
      <c r="D87" s="48"/>
      <c r="E87" s="48"/>
      <c r="F87" s="48"/>
    </row>
    <row r="88" spans="1:7" x14ac:dyDescent="0.25">
      <c r="B88" t="s">
        <v>90</v>
      </c>
      <c r="C88" s="49">
        <f>F57</f>
        <v>7200</v>
      </c>
      <c r="D88" s="48"/>
      <c r="E88" s="48"/>
      <c r="F88" s="48"/>
    </row>
    <row r="89" spans="1:7" x14ac:dyDescent="0.25">
      <c r="B89" s="1" t="s">
        <v>87</v>
      </c>
      <c r="C89" s="48"/>
      <c r="D89" s="48"/>
      <c r="E89" s="48"/>
      <c r="F89" s="48"/>
    </row>
    <row r="90" spans="1:7" x14ac:dyDescent="0.25">
      <c r="B90" t="s">
        <v>7</v>
      </c>
      <c r="C90" s="49">
        <f>-F58</f>
        <v>4800</v>
      </c>
      <c r="D90" s="48"/>
      <c r="E90" s="48"/>
      <c r="F90" s="48"/>
    </row>
    <row r="91" spans="1:7" x14ac:dyDescent="0.25">
      <c r="B91" s="48"/>
      <c r="C91" s="48"/>
      <c r="D91" s="48"/>
      <c r="E91" s="48"/>
      <c r="F91" s="48"/>
    </row>
    <row r="92" spans="1:7" x14ac:dyDescent="0.25">
      <c r="A92" t="s">
        <v>89</v>
      </c>
      <c r="B92" s="1" t="s">
        <v>86</v>
      </c>
      <c r="C92" s="49"/>
      <c r="D92" s="48"/>
      <c r="E92" s="48"/>
      <c r="F92" s="48"/>
    </row>
    <row r="93" spans="1:7" x14ac:dyDescent="0.25">
      <c r="B93" t="s">
        <v>90</v>
      </c>
      <c r="C93" s="49">
        <f>C88-C90</f>
        <v>2400</v>
      </c>
      <c r="D93" s="48"/>
      <c r="E93" s="48"/>
      <c r="F93" s="48"/>
    </row>
    <row r="95" spans="1:7" x14ac:dyDescent="0.25">
      <c r="A95" s="1" t="s">
        <v>52</v>
      </c>
      <c r="B95" s="167" t="s">
        <v>45</v>
      </c>
      <c r="D95" s="174" t="s">
        <v>1</v>
      </c>
      <c r="G95" t="s">
        <v>318</v>
      </c>
    </row>
    <row r="96" spans="1:7" x14ac:dyDescent="0.25">
      <c r="B96" s="171" t="s">
        <v>46</v>
      </c>
      <c r="C96" s="1" t="s">
        <v>43</v>
      </c>
      <c r="D96" s="174"/>
    </row>
    <row r="99" spans="1:5" x14ac:dyDescent="0.25">
      <c r="A99">
        <v>2012</v>
      </c>
      <c r="B99" s="89">
        <v>-25000</v>
      </c>
      <c r="C99" s="13">
        <v>0.4</v>
      </c>
      <c r="D99" s="8">
        <f>B99*C99</f>
        <v>-10000</v>
      </c>
    </row>
    <row r="100" spans="1:5" x14ac:dyDescent="0.25">
      <c r="A100">
        <v>2013</v>
      </c>
      <c r="B100" s="89">
        <v>-30000</v>
      </c>
      <c r="C100" s="13">
        <v>0.4</v>
      </c>
      <c r="D100" s="8">
        <f>B100*C100</f>
        <v>-12000</v>
      </c>
    </row>
    <row r="101" spans="1:5" x14ac:dyDescent="0.25">
      <c r="A101">
        <v>2014</v>
      </c>
      <c r="B101" s="89">
        <v>-40000</v>
      </c>
      <c r="C101" s="13">
        <v>0.4</v>
      </c>
      <c r="D101" s="8">
        <f>B101*C101</f>
        <v>-16000</v>
      </c>
    </row>
    <row r="102" spans="1:5" ht="15.75" thickBot="1" x14ac:dyDescent="0.3">
      <c r="A102" t="s">
        <v>47</v>
      </c>
      <c r="B102" s="83">
        <f>B101+B100+B99</f>
        <v>-95000</v>
      </c>
      <c r="D102" s="83">
        <f>D101+D100+D99</f>
        <v>-38000</v>
      </c>
    </row>
    <row r="103" spans="1:5" ht="15.75" thickTop="1" x14ac:dyDescent="0.25"/>
    <row r="105" spans="1:5" x14ac:dyDescent="0.25">
      <c r="A105" t="s">
        <v>61</v>
      </c>
      <c r="B105" s="59">
        <f>D102</f>
        <v>-38000</v>
      </c>
      <c r="C105" s="48"/>
      <c r="D105" s="59"/>
      <c r="E105" s="48"/>
    </row>
    <row r="106" spans="1:5" x14ac:dyDescent="0.25">
      <c r="B106" s="48"/>
      <c r="C106" s="48"/>
      <c r="D106" s="48"/>
      <c r="E106" s="48"/>
    </row>
    <row r="107" spans="1:5" x14ac:dyDescent="0.25">
      <c r="A107" t="s">
        <v>67</v>
      </c>
      <c r="B107" s="48" t="s">
        <v>82</v>
      </c>
      <c r="C107" s="36"/>
      <c r="D107" s="49">
        <v>200000</v>
      </c>
      <c r="E107" s="48"/>
    </row>
    <row r="108" spans="1:5" x14ac:dyDescent="0.25">
      <c r="B108" s="48" t="s">
        <v>378</v>
      </c>
      <c r="C108" s="36"/>
      <c r="D108" s="50">
        <f>B102</f>
        <v>-95000</v>
      </c>
      <c r="E108" s="48"/>
    </row>
    <row r="109" spans="1:5" x14ac:dyDescent="0.25">
      <c r="B109" s="48"/>
      <c r="C109" s="36"/>
      <c r="D109" s="50">
        <f>D107+D108</f>
        <v>105000</v>
      </c>
      <c r="E109" s="48"/>
    </row>
    <row r="110" spans="1:5" x14ac:dyDescent="0.25">
      <c r="B110" s="48"/>
      <c r="C110" s="36"/>
      <c r="D110" s="51">
        <v>0.4</v>
      </c>
      <c r="E110" s="48"/>
    </row>
    <row r="111" spans="1:5" x14ac:dyDescent="0.25">
      <c r="B111" s="48" t="s">
        <v>304</v>
      </c>
      <c r="C111" s="140"/>
      <c r="D111" s="50">
        <f>D109*D110</f>
        <v>42000</v>
      </c>
      <c r="E111" s="48"/>
    </row>
    <row r="112" spans="1:5" x14ac:dyDescent="0.25">
      <c r="B112" s="48"/>
      <c r="C112" s="49"/>
      <c r="D112" s="48"/>
      <c r="E112" s="48"/>
    </row>
    <row r="113" spans="1:5" x14ac:dyDescent="0.25">
      <c r="B113" s="48"/>
      <c r="C113" s="51"/>
      <c r="D113" s="48"/>
      <c r="E113" s="48"/>
    </row>
    <row r="114" spans="1:5" x14ac:dyDescent="0.25">
      <c r="B114" s="48"/>
      <c r="C114" s="49"/>
      <c r="D114" s="48"/>
      <c r="E114" s="48"/>
    </row>
    <row r="115" spans="1:5" x14ac:dyDescent="0.25">
      <c r="B115" s="48"/>
      <c r="C115" s="48"/>
      <c r="D115" s="48"/>
      <c r="E115" s="48"/>
    </row>
    <row r="116" spans="1:5" x14ac:dyDescent="0.25">
      <c r="A116" t="s">
        <v>63</v>
      </c>
      <c r="B116" s="48" t="s">
        <v>4</v>
      </c>
      <c r="C116" s="50">
        <f>D111</f>
        <v>42000</v>
      </c>
      <c r="D116" s="48"/>
      <c r="E116" s="48"/>
    </row>
    <row r="117" spans="1:5" x14ac:dyDescent="0.25">
      <c r="B117" s="48" t="s">
        <v>305</v>
      </c>
      <c r="C117" s="48"/>
      <c r="D117" s="50">
        <f>C116</f>
        <v>42000</v>
      </c>
      <c r="E117" s="48"/>
    </row>
    <row r="118" spans="1:5" x14ac:dyDescent="0.25">
      <c r="B118" s="48"/>
      <c r="C118" s="50"/>
      <c r="D118" s="48"/>
      <c r="E118" s="48"/>
    </row>
    <row r="119" spans="1:5" x14ac:dyDescent="0.25">
      <c r="B119" s="48" t="s">
        <v>379</v>
      </c>
      <c r="C119" s="50">
        <f>-D102</f>
        <v>38000</v>
      </c>
      <c r="D119" s="50"/>
      <c r="E119" s="48"/>
    </row>
    <row r="120" spans="1:5" x14ac:dyDescent="0.25">
      <c r="B120" s="48" t="s">
        <v>7</v>
      </c>
      <c r="C120" s="48"/>
      <c r="D120" s="50">
        <f>C119</f>
        <v>38000</v>
      </c>
      <c r="E120" s="48"/>
    </row>
    <row r="121" spans="1:5" x14ac:dyDescent="0.25">
      <c r="B121" s="48"/>
      <c r="C121" s="48"/>
      <c r="D121" s="50"/>
      <c r="E121" s="48"/>
    </row>
    <row r="122" spans="1:5" x14ac:dyDescent="0.25">
      <c r="A122" t="s">
        <v>64</v>
      </c>
      <c r="B122" s="104" t="s">
        <v>380</v>
      </c>
      <c r="C122" s="48"/>
      <c r="D122" s="36"/>
      <c r="E122" s="48"/>
    </row>
    <row r="123" spans="1:5" x14ac:dyDescent="0.25">
      <c r="B123" s="104" t="s">
        <v>59</v>
      </c>
      <c r="C123" s="48"/>
      <c r="D123" s="36">
        <f>D107</f>
        <v>200000</v>
      </c>
      <c r="E123" s="48"/>
    </row>
    <row r="124" spans="1:5" x14ac:dyDescent="0.25">
      <c r="B124" s="130" t="s">
        <v>345</v>
      </c>
      <c r="C124" s="49"/>
      <c r="D124" s="49"/>
      <c r="E124" s="48"/>
    </row>
    <row r="125" spans="1:5" x14ac:dyDescent="0.25">
      <c r="B125" s="134" t="s">
        <v>79</v>
      </c>
      <c r="C125" s="49">
        <f>D111</f>
        <v>42000</v>
      </c>
      <c r="D125" s="49"/>
      <c r="E125" s="48"/>
    </row>
    <row r="126" spans="1:5" x14ac:dyDescent="0.25">
      <c r="B126" s="204" t="s">
        <v>320</v>
      </c>
      <c r="C126" s="50">
        <f>C119</f>
        <v>38000</v>
      </c>
      <c r="D126" s="205">
        <f>C125+C126</f>
        <v>80000</v>
      </c>
      <c r="E126" s="48"/>
    </row>
    <row r="128" spans="1:5" x14ac:dyDescent="0.25">
      <c r="B128" t="s">
        <v>78</v>
      </c>
      <c r="D128" s="4">
        <f>D123-D126</f>
        <v>120000</v>
      </c>
    </row>
    <row r="129" spans="1:8" x14ac:dyDescent="0.25">
      <c r="A129" s="1" t="s">
        <v>53</v>
      </c>
    </row>
    <row r="130" spans="1:8" x14ac:dyDescent="0.25">
      <c r="B130" s="174" t="s">
        <v>26</v>
      </c>
      <c r="C130" s="174" t="s">
        <v>71</v>
      </c>
      <c r="D130" s="174" t="s">
        <v>24</v>
      </c>
      <c r="E130" s="174" t="s">
        <v>25</v>
      </c>
      <c r="F130" s="168"/>
      <c r="G130" s="174" t="s">
        <v>96</v>
      </c>
    </row>
    <row r="131" spans="1:8" x14ac:dyDescent="0.25">
      <c r="A131" s="1"/>
      <c r="B131" s="174"/>
      <c r="C131" s="174"/>
      <c r="D131" s="174"/>
      <c r="E131" s="174"/>
      <c r="F131" s="168"/>
      <c r="G131" s="174"/>
    </row>
    <row r="132" spans="1:8" x14ac:dyDescent="0.25">
      <c r="B132" s="174"/>
      <c r="C132" s="174"/>
      <c r="D132" s="174"/>
      <c r="E132" s="174"/>
      <c r="F132" s="168"/>
      <c r="G132" s="174"/>
    </row>
    <row r="134" spans="1:8" x14ac:dyDescent="0.25">
      <c r="B134" s="1" t="s">
        <v>250</v>
      </c>
      <c r="C134" s="4"/>
      <c r="D134" s="13"/>
      <c r="E134" s="7"/>
      <c r="F134" s="7"/>
      <c r="G134" s="8"/>
      <c r="H134" s="8"/>
    </row>
    <row r="135" spans="1:8" x14ac:dyDescent="0.25">
      <c r="A135">
        <v>2013</v>
      </c>
      <c r="B135" t="s">
        <v>95</v>
      </c>
      <c r="C135" s="7">
        <v>-30000</v>
      </c>
      <c r="D135" s="13">
        <v>0.4</v>
      </c>
      <c r="E135" s="8">
        <f>C135*D135</f>
        <v>-12000</v>
      </c>
      <c r="F135" s="8"/>
      <c r="G135" s="8">
        <f>E134-E135</f>
        <v>12000</v>
      </c>
    </row>
    <row r="136" spans="1:8" x14ac:dyDescent="0.25">
      <c r="A136">
        <v>2014</v>
      </c>
      <c r="B136" t="s">
        <v>95</v>
      </c>
      <c r="C136" s="7">
        <v>-40000</v>
      </c>
      <c r="D136" s="13">
        <v>0.4</v>
      </c>
      <c r="E136" s="8">
        <f>C136*D136</f>
        <v>-16000</v>
      </c>
      <c r="F136" s="8"/>
      <c r="G136" s="8">
        <f>E134-E136-G135</f>
        <v>4000</v>
      </c>
    </row>
    <row r="137" spans="1:8" x14ac:dyDescent="0.25">
      <c r="C137" s="7"/>
      <c r="D137" s="13"/>
      <c r="E137" s="8"/>
      <c r="F137" s="8"/>
      <c r="G137" s="8"/>
    </row>
    <row r="138" spans="1:8" x14ac:dyDescent="0.25">
      <c r="B138" s="1" t="s">
        <v>252</v>
      </c>
      <c r="C138" s="7"/>
      <c r="D138" s="13"/>
      <c r="E138" s="8">
        <f>E136+E135</f>
        <v>-28000</v>
      </c>
      <c r="F138" s="8"/>
      <c r="G138" s="8"/>
    </row>
    <row r="139" spans="1:8" x14ac:dyDescent="0.25">
      <c r="B139" t="s">
        <v>110</v>
      </c>
      <c r="C139" s="7"/>
      <c r="D139" s="13"/>
      <c r="E139" s="8">
        <f>D102</f>
        <v>-38000</v>
      </c>
      <c r="F139" s="8"/>
      <c r="G139" s="8"/>
    </row>
    <row r="140" spans="1:8" ht="15.75" thickBot="1" x14ac:dyDescent="0.3">
      <c r="B140" t="s">
        <v>253</v>
      </c>
      <c r="E140" s="83">
        <f>E138-E139</f>
        <v>10000</v>
      </c>
      <c r="F140" s="50"/>
    </row>
    <row r="141" spans="1:8" ht="15.75" thickTop="1" x14ac:dyDescent="0.25">
      <c r="E141" s="50"/>
      <c r="F141" s="50"/>
    </row>
    <row r="142" spans="1:8" x14ac:dyDescent="0.25">
      <c r="B142" s="1" t="s">
        <v>251</v>
      </c>
      <c r="C142" s="7"/>
      <c r="D142" s="13"/>
      <c r="E142" s="8"/>
      <c r="F142" s="8"/>
      <c r="G142" s="8"/>
    </row>
    <row r="143" spans="1:8" x14ac:dyDescent="0.25">
      <c r="A143">
        <v>2014</v>
      </c>
      <c r="B143" t="s">
        <v>95</v>
      </c>
      <c r="C143" s="7">
        <v>-40000</v>
      </c>
      <c r="D143" s="13">
        <v>0.4</v>
      </c>
      <c r="E143" s="8">
        <f>C143*D143</f>
        <v>-16000</v>
      </c>
      <c r="F143" s="8"/>
      <c r="G143" s="8"/>
    </row>
    <row r="144" spans="1:8" x14ac:dyDescent="0.25">
      <c r="C144" s="7"/>
      <c r="D144" s="13"/>
      <c r="E144" s="8"/>
      <c r="F144" s="8"/>
      <c r="G144" s="8"/>
    </row>
    <row r="145" spans="1:7" x14ac:dyDescent="0.25">
      <c r="B145" s="1" t="s">
        <v>252</v>
      </c>
      <c r="C145" s="7"/>
      <c r="D145" s="13"/>
      <c r="E145" s="8">
        <f>E143+E142</f>
        <v>-16000</v>
      </c>
      <c r="F145" s="8"/>
      <c r="G145" s="8"/>
    </row>
    <row r="146" spans="1:7" x14ac:dyDescent="0.25">
      <c r="B146" t="s">
        <v>110</v>
      </c>
      <c r="C146" s="7"/>
      <c r="D146" s="13"/>
      <c r="E146" s="8">
        <f>E138</f>
        <v>-28000</v>
      </c>
      <c r="F146" s="8"/>
    </row>
    <row r="147" spans="1:7" ht="15.75" thickBot="1" x14ac:dyDescent="0.3">
      <c r="B147" t="s">
        <v>256</v>
      </c>
      <c r="E147" s="83">
        <f>E145-E146</f>
        <v>12000</v>
      </c>
      <c r="F147" s="50"/>
    </row>
    <row r="148" spans="1:7" ht="15.75" thickTop="1" x14ac:dyDescent="0.25"/>
    <row r="151" spans="1:7" x14ac:dyDescent="0.25">
      <c r="A151" t="s">
        <v>67</v>
      </c>
      <c r="C151" s="7"/>
      <c r="D151" s="13"/>
      <c r="E151" s="8"/>
      <c r="F151" s="8"/>
    </row>
    <row r="152" spans="1:7" x14ac:dyDescent="0.25">
      <c r="C152" s="30">
        <v>2012</v>
      </c>
      <c r="D152" s="30">
        <v>2013</v>
      </c>
    </row>
    <row r="153" spans="1:7" x14ac:dyDescent="0.25">
      <c r="B153" t="s">
        <v>97</v>
      </c>
      <c r="C153" s="4">
        <v>180000</v>
      </c>
      <c r="D153" s="4">
        <v>180000</v>
      </c>
    </row>
    <row r="154" spans="1:7" x14ac:dyDescent="0.25">
      <c r="B154" t="s">
        <v>257</v>
      </c>
    </row>
    <row r="155" spans="1:7" x14ac:dyDescent="0.25">
      <c r="B155" t="s">
        <v>258</v>
      </c>
      <c r="C155" s="77">
        <f>-B99</f>
        <v>25000</v>
      </c>
      <c r="D155" s="77">
        <f>-B100</f>
        <v>30000</v>
      </c>
    </row>
    <row r="156" spans="1:7" x14ac:dyDescent="0.25">
      <c r="B156" t="s">
        <v>259</v>
      </c>
      <c r="C156" s="4">
        <f>C153+C155</f>
        <v>205000</v>
      </c>
      <c r="D156" s="4">
        <f>D153+D155</f>
        <v>210000</v>
      </c>
    </row>
    <row r="157" spans="1:7" x14ac:dyDescent="0.25">
      <c r="B157" t="s">
        <v>43</v>
      </c>
      <c r="C157" s="13">
        <v>0.4</v>
      </c>
      <c r="D157" s="13">
        <v>0.4</v>
      </c>
    </row>
    <row r="158" spans="1:7" x14ac:dyDescent="0.25">
      <c r="B158" t="s">
        <v>4</v>
      </c>
      <c r="C158" s="7">
        <f>C156*C157</f>
        <v>82000</v>
      </c>
      <c r="D158" s="7">
        <f>D156*D157</f>
        <v>84000</v>
      </c>
    </row>
    <row r="160" spans="1:7" x14ac:dyDescent="0.25">
      <c r="B160" s="171">
        <v>2012</v>
      </c>
    </row>
    <row r="161" spans="1:4" x14ac:dyDescent="0.25">
      <c r="A161" t="s">
        <v>63</v>
      </c>
      <c r="B161" t="s">
        <v>77</v>
      </c>
      <c r="C161" s="7">
        <f>C158</f>
        <v>82000</v>
      </c>
      <c r="D161" s="7"/>
    </row>
    <row r="162" spans="1:4" x14ac:dyDescent="0.25">
      <c r="B162" t="s">
        <v>5</v>
      </c>
      <c r="C162" s="7"/>
      <c r="D162" s="7">
        <f>C161</f>
        <v>82000</v>
      </c>
    </row>
    <row r="163" spans="1:4" x14ac:dyDescent="0.25">
      <c r="B163" t="s">
        <v>94</v>
      </c>
      <c r="C163" s="7">
        <f>E140</f>
        <v>10000</v>
      </c>
      <c r="D163" s="7"/>
    </row>
    <row r="164" spans="1:4" x14ac:dyDescent="0.25">
      <c r="B164" t="s">
        <v>8</v>
      </c>
      <c r="C164" s="7"/>
      <c r="D164" s="7">
        <v>10000</v>
      </c>
    </row>
    <row r="165" spans="1:4" x14ac:dyDescent="0.25">
      <c r="C165" s="7"/>
      <c r="D165" s="7"/>
    </row>
    <row r="166" spans="1:4" x14ac:dyDescent="0.25">
      <c r="B166" t="s">
        <v>77</v>
      </c>
      <c r="C166" s="7">
        <f>D158</f>
        <v>84000</v>
      </c>
      <c r="D166" s="7"/>
    </row>
    <row r="167" spans="1:4" x14ac:dyDescent="0.25">
      <c r="B167" t="s">
        <v>5</v>
      </c>
      <c r="C167" s="7"/>
      <c r="D167" s="7">
        <v>84000</v>
      </c>
    </row>
    <row r="168" spans="1:4" x14ac:dyDescent="0.25">
      <c r="B168" t="s">
        <v>94</v>
      </c>
      <c r="C168" s="7">
        <f>E147</f>
        <v>12000</v>
      </c>
      <c r="D168" s="7"/>
    </row>
    <row r="169" spans="1:4" x14ac:dyDescent="0.25">
      <c r="B169" t="s">
        <v>8</v>
      </c>
      <c r="C169" s="7"/>
      <c r="D169" s="7">
        <f>C168</f>
        <v>12000</v>
      </c>
    </row>
    <row r="170" spans="1:4" x14ac:dyDescent="0.25">
      <c r="C170" s="7"/>
      <c r="D170" s="7"/>
    </row>
    <row r="171" spans="1:4" ht="14.25" customHeight="1" x14ac:dyDescent="0.25">
      <c r="A171" t="s">
        <v>99</v>
      </c>
      <c r="D171" s="34">
        <v>2012</v>
      </c>
    </row>
    <row r="172" spans="1:4" x14ac:dyDescent="0.25">
      <c r="B172" s="1" t="s">
        <v>104</v>
      </c>
      <c r="D172" s="4">
        <v>180000</v>
      </c>
    </row>
    <row r="173" spans="1:4" x14ac:dyDescent="0.25">
      <c r="B173" t="s">
        <v>60</v>
      </c>
      <c r="D173" s="4"/>
    </row>
    <row r="174" spans="1:4" x14ac:dyDescent="0.25">
      <c r="B174" t="s">
        <v>79</v>
      </c>
      <c r="C174" s="7">
        <f>C161</f>
        <v>82000</v>
      </c>
      <c r="D174" s="7"/>
    </row>
    <row r="175" spans="1:4" x14ac:dyDescent="0.25">
      <c r="B175" t="s">
        <v>98</v>
      </c>
      <c r="C175" s="11">
        <f>C163</f>
        <v>10000</v>
      </c>
      <c r="D175" s="11">
        <f>C174-C175</f>
        <v>72000</v>
      </c>
    </row>
    <row r="177" spans="1:14" ht="15.75" thickBot="1" x14ac:dyDescent="0.3">
      <c r="B177" s="1" t="s">
        <v>78</v>
      </c>
      <c r="D177" s="33">
        <f>D172-D175</f>
        <v>108000</v>
      </c>
    </row>
    <row r="178" spans="1:14" ht="15.75" thickTop="1" x14ac:dyDescent="0.25"/>
    <row r="179" spans="1:14" x14ac:dyDescent="0.25">
      <c r="D179" s="34">
        <v>2013</v>
      </c>
    </row>
    <row r="180" spans="1:14" x14ac:dyDescent="0.25">
      <c r="B180" s="1" t="s">
        <v>104</v>
      </c>
      <c r="D180" s="4">
        <v>180000</v>
      </c>
    </row>
    <row r="181" spans="1:14" x14ac:dyDescent="0.25">
      <c r="B181" t="s">
        <v>60</v>
      </c>
      <c r="D181" s="4"/>
    </row>
    <row r="182" spans="1:14" x14ac:dyDescent="0.25">
      <c r="B182" t="s">
        <v>79</v>
      </c>
      <c r="C182" s="7">
        <v>84000</v>
      </c>
      <c r="D182" s="7"/>
    </row>
    <row r="183" spans="1:14" x14ac:dyDescent="0.25">
      <c r="B183" t="s">
        <v>98</v>
      </c>
      <c r="C183" s="11">
        <f>C168</f>
        <v>12000</v>
      </c>
      <c r="D183" s="11">
        <f>C182+C183</f>
        <v>96000</v>
      </c>
    </row>
    <row r="185" spans="1:14" ht="15.75" thickBot="1" x14ac:dyDescent="0.3">
      <c r="B185" s="1" t="s">
        <v>78</v>
      </c>
      <c r="D185" s="33">
        <f>D180-D183</f>
        <v>84000</v>
      </c>
    </row>
    <row r="186" spans="1:14" ht="15.75" thickTop="1" x14ac:dyDescent="0.25"/>
    <row r="189" spans="1:14" x14ac:dyDescent="0.25">
      <c r="A189" t="s">
        <v>167</v>
      </c>
    </row>
    <row r="190" spans="1:14" x14ac:dyDescent="0.25">
      <c r="A190" s="171" t="s">
        <v>115</v>
      </c>
      <c r="B190" s="153" t="s">
        <v>220</v>
      </c>
      <c r="C190" s="154" t="s">
        <v>43</v>
      </c>
      <c r="D190" s="155" t="s">
        <v>39</v>
      </c>
      <c r="E190" s="8"/>
      <c r="F190" s="8"/>
      <c r="G190" s="8"/>
      <c r="H190" s="48"/>
    </row>
    <row r="191" spans="1:14" x14ac:dyDescent="0.25">
      <c r="A191">
        <v>2012</v>
      </c>
      <c r="B191" s="54">
        <v>50000</v>
      </c>
      <c r="C191" s="31">
        <v>0.25</v>
      </c>
      <c r="D191" s="8">
        <f>B191*C191</f>
        <v>12500</v>
      </c>
      <c r="E191" s="8"/>
      <c r="F191" s="8"/>
      <c r="G191" s="8"/>
      <c r="H191" s="48"/>
      <c r="I191" s="48"/>
      <c r="J191" s="48"/>
      <c r="K191" s="48"/>
      <c r="L191" s="48"/>
      <c r="M191" s="48"/>
      <c r="N191" s="48"/>
    </row>
    <row r="192" spans="1:14" x14ac:dyDescent="0.25">
      <c r="A192">
        <v>2013</v>
      </c>
      <c r="B192" s="8">
        <v>35000</v>
      </c>
      <c r="C192" s="31">
        <v>0.25</v>
      </c>
      <c r="D192" s="8">
        <f t="shared" ref="D192:D193" si="0">B192*C192</f>
        <v>8750</v>
      </c>
      <c r="E192" s="8"/>
      <c r="F192" s="8"/>
      <c r="G192" s="8"/>
      <c r="H192" s="48"/>
      <c r="I192" s="148"/>
      <c r="J192" s="148"/>
      <c r="K192" s="148"/>
      <c r="L192" s="148"/>
      <c r="M192" s="148"/>
      <c r="N192" s="148"/>
    </row>
    <row r="193" spans="1:14" x14ac:dyDescent="0.25">
      <c r="A193">
        <v>2014</v>
      </c>
      <c r="B193">
        <v>65000</v>
      </c>
      <c r="C193" s="31">
        <v>0.25</v>
      </c>
      <c r="D193" s="8">
        <f t="shared" si="0"/>
        <v>16250</v>
      </c>
      <c r="G193" s="8"/>
      <c r="H193" s="48"/>
      <c r="I193" s="148"/>
      <c r="J193" s="148"/>
      <c r="K193" s="148"/>
      <c r="L193" s="148"/>
      <c r="M193" s="148"/>
      <c r="N193" s="148"/>
    </row>
    <row r="194" spans="1:14" x14ac:dyDescent="0.25">
      <c r="B194" s="54"/>
      <c r="C194" s="13"/>
      <c r="D194" s="8">
        <f>SUM(D191:D193)</f>
        <v>37500</v>
      </c>
      <c r="G194" s="8"/>
      <c r="H194" s="48"/>
      <c r="I194" s="148"/>
      <c r="J194" s="148"/>
      <c r="K194" s="148"/>
      <c r="L194" s="148"/>
      <c r="M194" s="148"/>
      <c r="N194" s="148"/>
    </row>
    <row r="195" spans="1:14" x14ac:dyDescent="0.25">
      <c r="B195" s="54"/>
      <c r="C195" s="13"/>
      <c r="D195" s="8"/>
      <c r="G195" s="8"/>
      <c r="H195" s="48"/>
      <c r="I195" s="148"/>
      <c r="J195" s="148"/>
      <c r="K195" s="148"/>
      <c r="L195" s="148"/>
      <c r="M195" s="148"/>
      <c r="N195" s="148"/>
    </row>
    <row r="196" spans="1:14" x14ac:dyDescent="0.25">
      <c r="B196" s="54" t="s">
        <v>333</v>
      </c>
      <c r="C196" s="13"/>
      <c r="D196" s="8">
        <v>0</v>
      </c>
      <c r="G196" s="8"/>
      <c r="H196" s="48"/>
      <c r="I196" s="148"/>
      <c r="J196" s="148"/>
      <c r="K196" s="148"/>
      <c r="L196" s="148"/>
      <c r="M196" s="148"/>
      <c r="N196" s="148"/>
    </row>
    <row r="197" spans="1:14" x14ac:dyDescent="0.25">
      <c r="E197" s="8"/>
      <c r="F197" s="8"/>
      <c r="G197" s="8"/>
      <c r="H197" s="48"/>
      <c r="I197" s="48"/>
      <c r="J197" s="49"/>
      <c r="K197" s="49"/>
      <c r="L197" s="49"/>
      <c r="M197" s="86"/>
      <c r="N197" s="49"/>
    </row>
    <row r="198" spans="1:14" x14ac:dyDescent="0.25">
      <c r="B198" s="54" t="s">
        <v>332</v>
      </c>
      <c r="C198" s="13"/>
      <c r="D198" s="8">
        <f>D194+D196</f>
        <v>37500</v>
      </c>
      <c r="E198" s="8"/>
      <c r="F198" s="8"/>
      <c r="G198" s="8"/>
      <c r="H198" s="48"/>
      <c r="I198" s="48"/>
      <c r="J198" s="48"/>
      <c r="K198" s="48"/>
      <c r="L198" s="48"/>
      <c r="M198" s="48"/>
      <c r="N198" s="50"/>
    </row>
    <row r="199" spans="1:14" x14ac:dyDescent="0.25">
      <c r="B199" s="8"/>
      <c r="C199" s="13"/>
      <c r="D199" s="8"/>
      <c r="E199" s="8"/>
      <c r="F199" s="8"/>
      <c r="G199" s="8"/>
      <c r="H199" s="48"/>
      <c r="I199" s="48"/>
      <c r="J199" s="48"/>
      <c r="K199" s="48"/>
      <c r="L199" s="48"/>
      <c r="M199" s="48"/>
      <c r="N199" s="50"/>
    </row>
    <row r="200" spans="1:14" x14ac:dyDescent="0.25">
      <c r="D200" s="8"/>
      <c r="G200" s="8"/>
      <c r="H200" s="48"/>
      <c r="I200" s="48"/>
      <c r="J200" s="48"/>
      <c r="K200" s="48"/>
      <c r="L200" s="48"/>
      <c r="M200" s="48"/>
      <c r="N200" s="50"/>
    </row>
    <row r="201" spans="1:14" x14ac:dyDescent="0.25">
      <c r="H201" s="48"/>
      <c r="I201" s="48"/>
      <c r="J201" s="48"/>
      <c r="K201" s="48"/>
      <c r="L201" s="48"/>
      <c r="M201" s="48"/>
      <c r="N201" s="48"/>
    </row>
    <row r="202" spans="1:14" x14ac:dyDescent="0.25">
      <c r="A202" t="s">
        <v>67</v>
      </c>
      <c r="B202" t="s">
        <v>82</v>
      </c>
      <c r="C202" s="7">
        <v>135000</v>
      </c>
      <c r="G202" s="8"/>
      <c r="H202" s="48"/>
      <c r="I202" s="48"/>
      <c r="J202" s="48"/>
      <c r="K202" s="48"/>
      <c r="L202" s="48"/>
      <c r="M202" s="48"/>
      <c r="N202" s="48"/>
    </row>
    <row r="203" spans="1:14" x14ac:dyDescent="0.25">
      <c r="H203" s="48"/>
      <c r="I203" s="48"/>
      <c r="J203" s="48"/>
      <c r="K203" s="48"/>
      <c r="L203" s="48"/>
      <c r="M203" s="48"/>
      <c r="N203" s="48"/>
    </row>
    <row r="204" spans="1:14" x14ac:dyDescent="0.25">
      <c r="B204" s="48" t="s">
        <v>334</v>
      </c>
      <c r="C204" s="48"/>
      <c r="D204" s="48"/>
      <c r="E204" s="48"/>
      <c r="F204" s="48"/>
      <c r="H204" s="48"/>
      <c r="I204" s="48"/>
      <c r="J204" s="48"/>
      <c r="K204" s="48"/>
      <c r="L204" s="48"/>
      <c r="M204" s="48"/>
      <c r="N204" s="48"/>
    </row>
    <row r="205" spans="1:14" x14ac:dyDescent="0.25">
      <c r="B205" s="48" t="s">
        <v>335</v>
      </c>
      <c r="C205" s="49">
        <f>B191+B192+B193</f>
        <v>150000</v>
      </c>
      <c r="D205" s="48"/>
      <c r="E205" s="48"/>
      <c r="F205" s="48"/>
      <c r="H205" s="48"/>
      <c r="I205" s="48"/>
      <c r="J205" s="48"/>
      <c r="K205" s="48"/>
      <c r="L205" s="48"/>
      <c r="M205" s="48"/>
      <c r="N205" s="48"/>
    </row>
    <row r="206" spans="1:14" x14ac:dyDescent="0.25">
      <c r="B206" s="130" t="s">
        <v>329</v>
      </c>
      <c r="C206" s="61">
        <f>C202+C205</f>
        <v>285000</v>
      </c>
      <c r="D206" s="48"/>
      <c r="E206" s="48"/>
      <c r="F206" s="48"/>
      <c r="H206" s="48"/>
      <c r="I206" s="48"/>
      <c r="J206" s="48"/>
      <c r="K206" s="48"/>
      <c r="L206" s="48"/>
      <c r="M206" s="48"/>
      <c r="N206" s="48"/>
    </row>
    <row r="207" spans="1:14" x14ac:dyDescent="0.25">
      <c r="B207" s="130" t="s">
        <v>132</v>
      </c>
      <c r="C207" s="51">
        <f>C193</f>
        <v>0.25</v>
      </c>
      <c r="D207" s="48"/>
      <c r="E207" s="48"/>
      <c r="F207" s="48"/>
    </row>
    <row r="208" spans="1:14" x14ac:dyDescent="0.25">
      <c r="B208" s="130" t="s">
        <v>304</v>
      </c>
      <c r="C208" s="61">
        <f>C206*C207</f>
        <v>71250</v>
      </c>
      <c r="D208" s="48"/>
      <c r="E208" s="48"/>
      <c r="F208" s="48"/>
    </row>
    <row r="209" spans="1:6" x14ac:dyDescent="0.25">
      <c r="B209" s="48"/>
      <c r="C209" s="48"/>
      <c r="D209" s="48"/>
      <c r="E209" s="48"/>
      <c r="F209" s="48"/>
    </row>
    <row r="210" spans="1:6" x14ac:dyDescent="0.25">
      <c r="B210" s="48"/>
      <c r="C210" s="48"/>
      <c r="D210" s="48"/>
      <c r="E210" s="48"/>
      <c r="F210" s="48"/>
    </row>
    <row r="211" spans="1:6" x14ac:dyDescent="0.25">
      <c r="B211" s="48"/>
      <c r="C211" s="48"/>
      <c r="D211" s="48"/>
      <c r="E211" s="48"/>
      <c r="F211" s="48"/>
    </row>
    <row r="212" spans="1:6" x14ac:dyDescent="0.25">
      <c r="A212" t="s">
        <v>63</v>
      </c>
      <c r="B212" s="48" t="s">
        <v>4</v>
      </c>
      <c r="C212" s="50">
        <f>C208</f>
        <v>71250</v>
      </c>
      <c r="D212" s="48"/>
      <c r="E212" s="48"/>
      <c r="F212" s="48"/>
    </row>
    <row r="213" spans="1:6" x14ac:dyDescent="0.25">
      <c r="B213" s="48" t="s">
        <v>305</v>
      </c>
      <c r="C213" s="48"/>
      <c r="D213" s="50">
        <f>C208</f>
        <v>71250</v>
      </c>
      <c r="E213" s="48"/>
      <c r="F213" s="48"/>
    </row>
    <row r="214" spans="1:6" x14ac:dyDescent="0.25">
      <c r="B214" s="48"/>
      <c r="C214" s="50"/>
      <c r="D214" s="48"/>
      <c r="E214" s="48"/>
      <c r="F214" s="48"/>
    </row>
    <row r="215" spans="1:6" x14ac:dyDescent="0.25">
      <c r="B215" s="48" t="s">
        <v>6</v>
      </c>
      <c r="C215" s="50">
        <f>D198</f>
        <v>37500</v>
      </c>
      <c r="D215" s="50"/>
      <c r="E215" s="48"/>
      <c r="F215" s="48"/>
    </row>
    <row r="216" spans="1:6" x14ac:dyDescent="0.25">
      <c r="B216" s="130" t="s">
        <v>142</v>
      </c>
      <c r="C216" s="48"/>
      <c r="D216" s="50">
        <f>D198</f>
        <v>37500</v>
      </c>
      <c r="E216" s="48"/>
      <c r="F216" s="48"/>
    </row>
    <row r="217" spans="1:6" x14ac:dyDescent="0.25">
      <c r="B217" s="130"/>
      <c r="C217" s="48"/>
      <c r="D217" s="50"/>
      <c r="E217" s="48"/>
      <c r="F217" s="48"/>
    </row>
    <row r="218" spans="1:6" x14ac:dyDescent="0.25">
      <c r="A218" t="s">
        <v>99</v>
      </c>
      <c r="B218" s="104"/>
      <c r="C218" s="48"/>
      <c r="D218" s="58"/>
      <c r="E218" s="48"/>
      <c r="F218" s="48"/>
    </row>
    <row r="219" spans="1:6" x14ac:dyDescent="0.25">
      <c r="B219" s="48" t="s">
        <v>59</v>
      </c>
      <c r="C219" s="152"/>
      <c r="D219" s="50">
        <f>C202</f>
        <v>135000</v>
      </c>
      <c r="E219" s="48"/>
      <c r="F219" s="48"/>
    </row>
    <row r="220" spans="1:6" x14ac:dyDescent="0.25">
      <c r="B220" s="134"/>
      <c r="C220" s="48"/>
      <c r="D220" s="48"/>
      <c r="E220" s="48"/>
      <c r="F220" s="48"/>
    </row>
    <row r="221" spans="1:6" x14ac:dyDescent="0.25">
      <c r="B221" s="48" t="s">
        <v>79</v>
      </c>
      <c r="C221" s="36">
        <f>C208</f>
        <v>71250</v>
      </c>
      <c r="D221" s="48"/>
      <c r="E221" s="48"/>
      <c r="F221" s="48"/>
    </row>
    <row r="222" spans="1:6" x14ac:dyDescent="0.25">
      <c r="B222" s="104" t="s">
        <v>336</v>
      </c>
      <c r="C222" s="50">
        <f>-C215</f>
        <v>-37500</v>
      </c>
      <c r="D222" s="50">
        <f>C221+C222</f>
        <v>33750</v>
      </c>
      <c r="E222" s="48"/>
      <c r="F222" s="48"/>
    </row>
    <row r="223" spans="1:6" ht="11.25" customHeight="1" x14ac:dyDescent="0.25">
      <c r="B223" s="104"/>
      <c r="C223" s="48"/>
      <c r="D223" s="59"/>
      <c r="E223" s="48"/>
      <c r="F223" s="48"/>
    </row>
    <row r="224" spans="1:6" ht="15" hidden="1" customHeight="1" x14ac:dyDescent="0.25">
      <c r="B224" s="130" t="s">
        <v>78</v>
      </c>
      <c r="C224" s="18"/>
      <c r="D224" s="8">
        <f>D219-D222</f>
        <v>101250</v>
      </c>
    </row>
    <row r="225" spans="1:15" x14ac:dyDescent="0.25">
      <c r="B225" s="1"/>
    </row>
    <row r="226" spans="1:15" x14ac:dyDescent="0.25">
      <c r="C226" s="4"/>
    </row>
    <row r="227" spans="1:15" x14ac:dyDescent="0.25">
      <c r="I227" s="48"/>
      <c r="J227" s="48"/>
      <c r="K227" s="48"/>
      <c r="L227" s="48"/>
      <c r="M227" s="48"/>
      <c r="N227" s="48"/>
      <c r="O227" s="48"/>
    </row>
    <row r="228" spans="1:15" ht="15" customHeight="1" x14ac:dyDescent="0.25">
      <c r="A228" t="s">
        <v>168</v>
      </c>
      <c r="B228" s="174" t="s">
        <v>327</v>
      </c>
      <c r="C228" s="174" t="s">
        <v>337</v>
      </c>
      <c r="D228" s="174" t="s">
        <v>265</v>
      </c>
      <c r="E228" s="174" t="s">
        <v>39</v>
      </c>
      <c r="F228" s="168"/>
      <c r="G228" s="174"/>
      <c r="I228" s="174" t="s">
        <v>337</v>
      </c>
      <c r="J228" s="174" t="s">
        <v>265</v>
      </c>
      <c r="K228" s="174" t="s">
        <v>39</v>
      </c>
      <c r="L228" s="175"/>
      <c r="M228" s="175"/>
      <c r="N228" s="175"/>
      <c r="O228" s="48"/>
    </row>
    <row r="229" spans="1:15" x14ac:dyDescent="0.25">
      <c r="B229" s="174"/>
      <c r="C229" s="174"/>
      <c r="D229" s="174"/>
      <c r="E229" s="174"/>
      <c r="F229" s="168"/>
      <c r="G229" s="174"/>
      <c r="I229" s="174"/>
      <c r="J229" s="174"/>
      <c r="K229" s="174"/>
      <c r="L229" s="175"/>
      <c r="M229" s="175"/>
      <c r="N229" s="175"/>
      <c r="O229" s="48"/>
    </row>
    <row r="230" spans="1:15" x14ac:dyDescent="0.25">
      <c r="B230" s="174"/>
      <c r="C230" s="174"/>
      <c r="D230" s="174"/>
      <c r="E230" s="174"/>
      <c r="F230" s="168"/>
      <c r="G230" s="174"/>
      <c r="I230" s="174"/>
      <c r="J230" s="174"/>
      <c r="K230" s="174"/>
      <c r="L230" s="175"/>
      <c r="M230" s="175"/>
      <c r="N230" s="175"/>
      <c r="O230" s="48"/>
    </row>
    <row r="231" spans="1:15" x14ac:dyDescent="0.25">
      <c r="A231" t="s">
        <v>61</v>
      </c>
      <c r="I231" s="48"/>
      <c r="J231" s="49"/>
      <c r="K231" s="49"/>
      <c r="L231" s="49"/>
      <c r="M231" s="86"/>
      <c r="N231" s="49"/>
      <c r="O231" s="48"/>
    </row>
    <row r="232" spans="1:15" x14ac:dyDescent="0.25">
      <c r="B232" s="54" t="s">
        <v>342</v>
      </c>
      <c r="C232" s="13"/>
      <c r="D232" s="8"/>
      <c r="G232" s="8"/>
      <c r="H232" s="54" t="s">
        <v>328</v>
      </c>
      <c r="I232" s="48"/>
      <c r="J232" s="48"/>
      <c r="K232" s="48"/>
      <c r="L232" s="48"/>
      <c r="M232" s="48"/>
      <c r="N232" s="50"/>
      <c r="O232" s="48"/>
    </row>
    <row r="233" spans="1:15" x14ac:dyDescent="0.25">
      <c r="A233">
        <v>2013</v>
      </c>
      <c r="B233" s="54" t="s">
        <v>338</v>
      </c>
      <c r="C233" s="8">
        <v>35000</v>
      </c>
      <c r="D233" s="31">
        <v>0.25</v>
      </c>
      <c r="E233" s="8">
        <f t="shared" ref="E233:E234" si="1">C233*D233</f>
        <v>8750</v>
      </c>
      <c r="F233" s="8"/>
      <c r="G233" s="8"/>
      <c r="I233" s="48"/>
      <c r="J233" s="48"/>
      <c r="K233" s="48"/>
      <c r="L233" s="48"/>
      <c r="M233" s="48"/>
      <c r="N233" s="50"/>
      <c r="O233" s="48"/>
    </row>
    <row r="234" spans="1:15" x14ac:dyDescent="0.25">
      <c r="A234">
        <v>2014</v>
      </c>
      <c r="B234" s="54" t="s">
        <v>338</v>
      </c>
      <c r="C234">
        <v>65000</v>
      </c>
      <c r="D234" s="31">
        <v>0.25</v>
      </c>
      <c r="E234" s="8">
        <f t="shared" si="1"/>
        <v>16250</v>
      </c>
      <c r="F234" s="8"/>
      <c r="G234" s="157">
        <v>2014</v>
      </c>
      <c r="H234" s="54" t="s">
        <v>338</v>
      </c>
      <c r="I234">
        <v>65000</v>
      </c>
      <c r="J234" s="31">
        <v>0.25</v>
      </c>
      <c r="K234" s="8">
        <f t="shared" ref="K234" si="2">I234*J234</f>
        <v>16250</v>
      </c>
      <c r="M234" s="48"/>
      <c r="N234" s="50"/>
      <c r="O234" s="48"/>
    </row>
    <row r="235" spans="1:15" x14ac:dyDescent="0.25">
      <c r="B235" t="s">
        <v>339</v>
      </c>
      <c r="E235" s="8">
        <f>SUM(E233:E234)</f>
        <v>25000</v>
      </c>
      <c r="F235" s="8"/>
      <c r="G235" s="8"/>
      <c r="H235" t="s">
        <v>343</v>
      </c>
      <c r="I235" s="48"/>
      <c r="J235" s="48"/>
      <c r="K235" s="50">
        <f>K234</f>
        <v>16250</v>
      </c>
      <c r="L235" s="48"/>
      <c r="M235" s="48"/>
      <c r="N235" s="48"/>
      <c r="O235" s="48"/>
    </row>
    <row r="236" spans="1:15" x14ac:dyDescent="0.25">
      <c r="B236" s="50" t="s">
        <v>340</v>
      </c>
      <c r="C236" s="51"/>
      <c r="D236" s="50"/>
      <c r="E236" s="50">
        <f>D194</f>
        <v>37500</v>
      </c>
      <c r="F236" s="50"/>
      <c r="G236" s="8"/>
      <c r="H236" s="50" t="s">
        <v>340</v>
      </c>
      <c r="I236" s="48"/>
      <c r="J236" s="49"/>
      <c r="K236" s="49">
        <f>E235</f>
        <v>25000</v>
      </c>
      <c r="L236" s="49"/>
      <c r="M236" s="48"/>
      <c r="N236" s="48"/>
      <c r="O236" s="48"/>
    </row>
    <row r="237" spans="1:15" x14ac:dyDescent="0.25">
      <c r="B237" s="156" t="s">
        <v>341</v>
      </c>
      <c r="C237" s="104"/>
      <c r="D237" s="104"/>
      <c r="E237" s="61">
        <f>E235-E236</f>
        <v>-12500</v>
      </c>
      <c r="F237" s="50"/>
      <c r="H237" s="156" t="s">
        <v>341</v>
      </c>
      <c r="I237" s="48"/>
      <c r="J237" s="48"/>
      <c r="K237" s="61">
        <f>K235-K236</f>
        <v>-8750</v>
      </c>
      <c r="L237" s="48"/>
      <c r="M237" s="48"/>
      <c r="N237" s="50"/>
      <c r="O237" s="48"/>
    </row>
    <row r="238" spans="1:15" x14ac:dyDescent="0.25">
      <c r="B238" s="48"/>
      <c r="C238" s="49"/>
      <c r="D238" s="49"/>
      <c r="E238" s="48"/>
      <c r="F238" s="48"/>
      <c r="I238" s="48"/>
      <c r="J238" s="48"/>
      <c r="K238" s="48"/>
      <c r="L238" s="48"/>
      <c r="M238" s="48"/>
      <c r="N238" s="50"/>
      <c r="O238" s="48"/>
    </row>
    <row r="239" spans="1:15" x14ac:dyDescent="0.25">
      <c r="A239" t="s">
        <v>67</v>
      </c>
      <c r="C239" s="150">
        <v>2012</v>
      </c>
      <c r="D239" s="150">
        <v>2013</v>
      </c>
      <c r="E239" s="48"/>
      <c r="F239" s="48"/>
      <c r="I239" s="48"/>
      <c r="J239" s="48"/>
      <c r="K239" s="48"/>
      <c r="L239" s="48"/>
      <c r="M239" s="48"/>
      <c r="N239" s="50"/>
      <c r="O239" s="48"/>
    </row>
    <row r="240" spans="1:15" x14ac:dyDescent="0.25">
      <c r="B240" s="48" t="s">
        <v>17</v>
      </c>
      <c r="C240" s="49">
        <v>155000</v>
      </c>
      <c r="D240" s="49">
        <v>155000</v>
      </c>
      <c r="E240" s="48"/>
      <c r="F240" s="48"/>
      <c r="I240" s="48"/>
      <c r="J240" s="48"/>
      <c r="K240" s="48"/>
      <c r="L240" s="48"/>
      <c r="M240" s="48"/>
      <c r="N240" s="48"/>
      <c r="O240" s="48"/>
    </row>
    <row r="241" spans="1:15" x14ac:dyDescent="0.25">
      <c r="B241" s="48"/>
      <c r="C241" s="50"/>
      <c r="D241" s="50"/>
      <c r="E241" s="48"/>
      <c r="F241" s="48"/>
      <c r="I241" s="48"/>
      <c r="J241" s="48"/>
      <c r="K241" s="48"/>
      <c r="L241" s="48"/>
      <c r="M241" s="48"/>
      <c r="N241" s="50"/>
      <c r="O241" s="48"/>
    </row>
    <row r="242" spans="1:15" x14ac:dyDescent="0.25">
      <c r="B242" s="48" t="s">
        <v>344</v>
      </c>
      <c r="C242" s="51"/>
      <c r="D242" s="51"/>
      <c r="E242" s="48"/>
      <c r="F242" s="48"/>
      <c r="I242" s="48"/>
      <c r="J242" s="48"/>
      <c r="K242" s="48"/>
      <c r="L242" s="48"/>
      <c r="M242" s="48"/>
      <c r="N242" s="50"/>
      <c r="O242" s="48"/>
    </row>
    <row r="243" spans="1:15" x14ac:dyDescent="0.25">
      <c r="B243" s="54" t="s">
        <v>338</v>
      </c>
      <c r="C243" s="9">
        <f>-B191</f>
        <v>-50000</v>
      </c>
      <c r="D243" s="9">
        <f>-B192</f>
        <v>-35000</v>
      </c>
      <c r="E243" s="48"/>
      <c r="F243" s="48"/>
      <c r="I243" s="48"/>
      <c r="J243" s="48"/>
      <c r="K243" s="48"/>
      <c r="L243" s="48"/>
      <c r="M243" s="48"/>
      <c r="N243" s="50"/>
      <c r="O243" s="48"/>
    </row>
    <row r="244" spans="1:15" x14ac:dyDescent="0.25">
      <c r="B244" s="130" t="s">
        <v>329</v>
      </c>
      <c r="C244" s="50">
        <f>C240+C243</f>
        <v>105000</v>
      </c>
      <c r="D244" s="50">
        <f>D240+D243</f>
        <v>120000</v>
      </c>
      <c r="E244" s="48"/>
      <c r="F244" s="48"/>
      <c r="I244" s="48"/>
      <c r="J244" s="48"/>
      <c r="K244" s="48"/>
      <c r="L244" s="48"/>
      <c r="M244" s="48"/>
      <c r="N244" s="48"/>
      <c r="O244" s="48"/>
    </row>
    <row r="245" spans="1:15" x14ac:dyDescent="0.25">
      <c r="B245" s="130" t="s">
        <v>43</v>
      </c>
      <c r="C245" s="86">
        <v>0.25</v>
      </c>
      <c r="D245" s="86">
        <v>0.25</v>
      </c>
      <c r="E245" s="48"/>
      <c r="F245" s="48"/>
      <c r="I245" s="48"/>
      <c r="J245" s="48"/>
      <c r="K245" s="48"/>
      <c r="L245" s="48"/>
      <c r="M245" s="48"/>
      <c r="N245" s="48"/>
      <c r="O245" s="48"/>
    </row>
    <row r="246" spans="1:15" x14ac:dyDescent="0.25">
      <c r="B246" s="130" t="s">
        <v>304</v>
      </c>
      <c r="C246" s="61">
        <f>C244*C245</f>
        <v>26250</v>
      </c>
      <c r="D246" s="61">
        <f>D244*D245</f>
        <v>30000</v>
      </c>
      <c r="E246" s="48"/>
      <c r="F246" s="48"/>
      <c r="I246" s="48"/>
      <c r="J246" s="48"/>
      <c r="K246" s="48"/>
      <c r="L246" s="48"/>
      <c r="M246" s="48"/>
      <c r="N246" s="48"/>
      <c r="O246" s="48"/>
    </row>
    <row r="247" spans="1:15" x14ac:dyDescent="0.25">
      <c r="B247" s="48"/>
      <c r="C247" s="50"/>
      <c r="D247" s="48"/>
      <c r="E247" s="48"/>
      <c r="F247" s="48"/>
    </row>
    <row r="248" spans="1:15" x14ac:dyDescent="0.25">
      <c r="A248" t="s">
        <v>63</v>
      </c>
      <c r="B248">
        <v>2012</v>
      </c>
      <c r="C248" s="48"/>
      <c r="D248" s="50"/>
      <c r="E248" s="48"/>
      <c r="F248" s="48"/>
    </row>
    <row r="249" spans="1:15" x14ac:dyDescent="0.25">
      <c r="B249" s="130" t="s">
        <v>330</v>
      </c>
      <c r="C249" s="50">
        <f>C246</f>
        <v>26250</v>
      </c>
      <c r="D249" s="48"/>
      <c r="E249" s="48"/>
      <c r="F249" s="48"/>
    </row>
    <row r="250" spans="1:15" x14ac:dyDescent="0.25">
      <c r="B250" s="130" t="s">
        <v>58</v>
      </c>
      <c r="C250" s="48"/>
      <c r="D250" s="50">
        <f>C246</f>
        <v>26250</v>
      </c>
      <c r="E250" s="48"/>
      <c r="F250" s="48"/>
    </row>
    <row r="251" spans="1:15" x14ac:dyDescent="0.25">
      <c r="B251" s="48"/>
      <c r="C251" s="48"/>
      <c r="D251" s="48"/>
      <c r="E251" s="48"/>
      <c r="F251" s="48"/>
    </row>
    <row r="252" spans="1:15" x14ac:dyDescent="0.25">
      <c r="B252" s="130" t="s">
        <v>330</v>
      </c>
      <c r="C252" s="50">
        <f>D253</f>
        <v>12500</v>
      </c>
      <c r="D252" s="48"/>
      <c r="E252" s="48"/>
      <c r="F252" s="48"/>
    </row>
    <row r="253" spans="1:15" x14ac:dyDescent="0.25">
      <c r="B253" s="48" t="s">
        <v>6</v>
      </c>
      <c r="C253" s="48"/>
      <c r="D253" s="50">
        <f>-E237</f>
        <v>12500</v>
      </c>
      <c r="E253" s="48"/>
      <c r="F253" s="48"/>
    </row>
    <row r="254" spans="1:15" x14ac:dyDescent="0.25">
      <c r="B254" s="48"/>
      <c r="C254" s="48"/>
      <c r="D254" s="50"/>
      <c r="E254" s="48"/>
      <c r="F254" s="48"/>
    </row>
    <row r="255" spans="1:15" x14ac:dyDescent="0.25">
      <c r="B255" s="48">
        <v>2013</v>
      </c>
      <c r="C255" s="48"/>
      <c r="D255" s="50"/>
      <c r="E255" s="48"/>
      <c r="F255" s="48"/>
    </row>
    <row r="256" spans="1:15" x14ac:dyDescent="0.25">
      <c r="B256" s="130" t="s">
        <v>330</v>
      </c>
      <c r="C256" s="50">
        <f>D246</f>
        <v>30000</v>
      </c>
      <c r="D256" s="50"/>
      <c r="E256" s="48"/>
      <c r="F256" s="48"/>
    </row>
    <row r="257" spans="1:8" x14ac:dyDescent="0.25">
      <c r="B257" s="130" t="s">
        <v>58</v>
      </c>
      <c r="C257" s="48"/>
      <c r="D257" s="50">
        <f>D246</f>
        <v>30000</v>
      </c>
      <c r="E257" s="48"/>
      <c r="F257" s="48"/>
    </row>
    <row r="258" spans="1:8" x14ac:dyDescent="0.25">
      <c r="B258" s="48"/>
      <c r="C258" s="50"/>
      <c r="D258" s="48"/>
      <c r="E258" s="48"/>
      <c r="F258" s="48"/>
    </row>
    <row r="259" spans="1:8" x14ac:dyDescent="0.25">
      <c r="B259" s="130" t="s">
        <v>330</v>
      </c>
      <c r="C259" s="50">
        <f>-K237</f>
        <v>8750</v>
      </c>
      <c r="D259" s="50"/>
      <c r="E259" s="48"/>
      <c r="F259" s="48"/>
    </row>
    <row r="260" spans="1:8" x14ac:dyDescent="0.25">
      <c r="B260" s="48" t="s">
        <v>6</v>
      </c>
      <c r="C260" s="48"/>
      <c r="D260" s="50">
        <f>-K237</f>
        <v>8750</v>
      </c>
      <c r="E260" s="48"/>
      <c r="F260" s="48"/>
    </row>
    <row r="261" spans="1:8" x14ac:dyDescent="0.25">
      <c r="B261" s="173"/>
      <c r="C261" s="173"/>
      <c r="D261" s="173"/>
      <c r="E261" s="48"/>
      <c r="F261" s="48"/>
      <c r="H261" s="1"/>
    </row>
    <row r="262" spans="1:8" x14ac:dyDescent="0.25">
      <c r="A262" t="s">
        <v>99</v>
      </c>
      <c r="B262" s="104"/>
      <c r="C262" s="48"/>
      <c r="D262" s="58"/>
      <c r="E262" s="48"/>
      <c r="F262" s="48"/>
      <c r="H262" s="58"/>
    </row>
    <row r="263" spans="1:8" x14ac:dyDescent="0.25">
      <c r="B263" s="170">
        <v>2012</v>
      </c>
      <c r="C263" s="48"/>
      <c r="D263" s="58"/>
      <c r="E263" s="48"/>
      <c r="F263" s="48"/>
      <c r="H263" s="58"/>
    </row>
    <row r="264" spans="1:8" x14ac:dyDescent="0.25">
      <c r="B264" s="48" t="s">
        <v>59</v>
      </c>
      <c r="C264" s="152"/>
      <c r="D264" s="50">
        <f>C240</f>
        <v>155000</v>
      </c>
      <c r="E264" s="48"/>
      <c r="F264" s="48"/>
      <c r="G264" s="18"/>
      <c r="H264" s="48"/>
    </row>
    <row r="265" spans="1:8" x14ac:dyDescent="0.25">
      <c r="B265" s="134"/>
      <c r="C265" s="48"/>
      <c r="D265" s="48"/>
      <c r="E265" s="48"/>
      <c r="F265" s="48"/>
      <c r="G265" s="8"/>
      <c r="H265" s="48"/>
    </row>
    <row r="266" spans="1:8" x14ac:dyDescent="0.25">
      <c r="B266" s="48" t="s">
        <v>79</v>
      </c>
      <c r="C266" s="36">
        <f>C246</f>
        <v>26250</v>
      </c>
      <c r="D266" s="48"/>
      <c r="E266" s="48"/>
      <c r="F266" s="48"/>
      <c r="G266" s="4"/>
      <c r="H266" s="48"/>
    </row>
    <row r="267" spans="1:8" x14ac:dyDescent="0.25">
      <c r="B267" s="134" t="s">
        <v>320</v>
      </c>
      <c r="C267" s="9">
        <f>-E237</f>
        <v>12500</v>
      </c>
      <c r="D267" s="9">
        <f>C266+C267</f>
        <v>38750</v>
      </c>
      <c r="E267" s="48"/>
      <c r="F267" s="48"/>
      <c r="G267" s="8"/>
      <c r="H267" s="50"/>
    </row>
    <row r="268" spans="1:8" x14ac:dyDescent="0.25">
      <c r="B268" s="104" t="s">
        <v>78</v>
      </c>
      <c r="C268" s="48"/>
      <c r="D268" s="147">
        <f>D264-D267</f>
        <v>116250</v>
      </c>
      <c r="E268" s="48"/>
      <c r="F268" s="48"/>
      <c r="H268" s="59"/>
    </row>
    <row r="269" spans="1:8" x14ac:dyDescent="0.25">
      <c r="B269" s="104"/>
      <c r="C269" s="48"/>
      <c r="D269" s="59"/>
      <c r="E269" s="48"/>
      <c r="F269" s="48"/>
      <c r="H269" s="59"/>
    </row>
    <row r="270" spans="1:8" x14ac:dyDescent="0.25">
      <c r="B270" s="170">
        <v>2013</v>
      </c>
      <c r="C270" s="48"/>
      <c r="D270" s="58"/>
      <c r="E270" s="48"/>
      <c r="F270" s="48"/>
      <c r="H270" s="48"/>
    </row>
    <row r="271" spans="1:8" x14ac:dyDescent="0.25">
      <c r="B271" s="48" t="s">
        <v>59</v>
      </c>
      <c r="C271" s="152"/>
      <c r="D271" s="50">
        <f>D240</f>
        <v>155000</v>
      </c>
      <c r="E271" s="48"/>
      <c r="F271" s="48"/>
      <c r="H271" s="48"/>
    </row>
    <row r="272" spans="1:8" x14ac:dyDescent="0.25">
      <c r="B272" s="134"/>
      <c r="C272" s="48"/>
      <c r="D272" s="48"/>
      <c r="E272" s="48"/>
      <c r="F272" s="48"/>
    </row>
    <row r="273" spans="1:11" x14ac:dyDescent="0.25">
      <c r="B273" s="48" t="s">
        <v>79</v>
      </c>
      <c r="C273" s="36">
        <f>D246</f>
        <v>30000</v>
      </c>
      <c r="D273" s="48"/>
      <c r="E273" s="48"/>
      <c r="F273" s="48"/>
    </row>
    <row r="274" spans="1:11" x14ac:dyDescent="0.25">
      <c r="B274" s="134" t="s">
        <v>320</v>
      </c>
      <c r="C274" s="9">
        <f>-K237</f>
        <v>8750</v>
      </c>
      <c r="D274" s="9">
        <f>C273+C274</f>
        <v>38750</v>
      </c>
      <c r="E274" s="48"/>
      <c r="F274" s="48"/>
    </row>
    <row r="275" spans="1:11" x14ac:dyDescent="0.25">
      <c r="B275" s="104" t="s">
        <v>78</v>
      </c>
      <c r="C275" s="48"/>
      <c r="D275" s="147">
        <f>D271-D274</f>
        <v>116250</v>
      </c>
      <c r="E275" s="48"/>
      <c r="F275" s="48"/>
    </row>
    <row r="276" spans="1:11" x14ac:dyDescent="0.25">
      <c r="B276" s="104"/>
      <c r="C276" s="48"/>
      <c r="D276" s="147"/>
      <c r="E276" s="48"/>
      <c r="F276" s="48"/>
    </row>
    <row r="277" spans="1:11" x14ac:dyDescent="0.25">
      <c r="B277" s="48"/>
      <c r="C277" s="48"/>
      <c r="D277" s="48"/>
      <c r="E277" s="48"/>
      <c r="F277" s="48"/>
    </row>
    <row r="278" spans="1:11" x14ac:dyDescent="0.25">
      <c r="A278" s="1" t="s">
        <v>170</v>
      </c>
      <c r="B278" s="48"/>
      <c r="C278" s="48"/>
      <c r="D278" s="48"/>
      <c r="E278" s="48"/>
      <c r="F278" s="48"/>
      <c r="G278" s="48"/>
      <c r="H278" s="48"/>
      <c r="I278" s="48"/>
      <c r="J278" s="48"/>
      <c r="K278" s="48"/>
    </row>
    <row r="280" spans="1:11" x14ac:dyDescent="0.25">
      <c r="F280" s="48"/>
      <c r="G280" s="48"/>
      <c r="H280" s="48"/>
      <c r="I280" s="48"/>
    </row>
    <row r="281" spans="1:11" x14ac:dyDescent="0.25">
      <c r="A281" s="171" t="s">
        <v>115</v>
      </c>
      <c r="B281" s="171" t="s">
        <v>187</v>
      </c>
      <c r="C281" s="171" t="s">
        <v>24</v>
      </c>
      <c r="D281" s="171" t="s">
        <v>345</v>
      </c>
      <c r="F281" s="48"/>
      <c r="G281" s="170"/>
      <c r="H281" s="48"/>
      <c r="I281" s="48"/>
    </row>
    <row r="282" spans="1:11" x14ac:dyDescent="0.25">
      <c r="A282" s="27">
        <v>2009</v>
      </c>
      <c r="B282" s="7">
        <v>120000</v>
      </c>
      <c r="C282" s="13">
        <v>0.34</v>
      </c>
      <c r="D282" s="8">
        <f>B282*C282</f>
        <v>40800</v>
      </c>
      <c r="F282" s="48"/>
      <c r="G282" s="48"/>
      <c r="H282" s="48"/>
      <c r="I282" s="48"/>
    </row>
    <row r="283" spans="1:11" x14ac:dyDescent="0.25">
      <c r="A283" s="27">
        <v>2010</v>
      </c>
      <c r="B283" s="7">
        <v>90000</v>
      </c>
      <c r="C283" s="13">
        <v>0.34</v>
      </c>
      <c r="D283" s="8">
        <f t="shared" ref="D283:D285" si="3">B283*C283</f>
        <v>30600.000000000004</v>
      </c>
      <c r="F283" s="48"/>
      <c r="G283" s="50"/>
      <c r="H283" s="48"/>
      <c r="I283" s="48"/>
    </row>
    <row r="284" spans="1:11" x14ac:dyDescent="0.25">
      <c r="A284" s="27">
        <v>2011</v>
      </c>
      <c r="B284" s="54">
        <v>-280000</v>
      </c>
      <c r="C284" s="13">
        <v>0.38</v>
      </c>
      <c r="D284" s="8">
        <f t="shared" si="3"/>
        <v>-106400</v>
      </c>
      <c r="F284" s="48"/>
      <c r="G284" s="50"/>
      <c r="H284" s="48"/>
      <c r="I284" s="48"/>
    </row>
    <row r="285" spans="1:11" x14ac:dyDescent="0.25">
      <c r="A285" s="27">
        <v>2012</v>
      </c>
      <c r="B285" s="7">
        <v>220000</v>
      </c>
      <c r="C285" s="13">
        <v>0.38</v>
      </c>
      <c r="D285" s="8">
        <f t="shared" si="3"/>
        <v>83600</v>
      </c>
      <c r="F285" s="48"/>
      <c r="G285" s="50"/>
      <c r="H285" s="48"/>
      <c r="I285" s="48"/>
    </row>
    <row r="286" spans="1:11" x14ac:dyDescent="0.25">
      <c r="A286" s="27"/>
      <c r="B286" s="7"/>
      <c r="C286" s="13"/>
      <c r="F286" s="48"/>
      <c r="G286" s="51"/>
      <c r="H286" s="48"/>
      <c r="I286" s="48"/>
    </row>
    <row r="287" spans="1:11" x14ac:dyDescent="0.25">
      <c r="B287" s="159">
        <v>2009</v>
      </c>
      <c r="F287" s="48"/>
      <c r="G287" s="50"/>
      <c r="H287" s="48"/>
      <c r="I287" s="48"/>
    </row>
    <row r="288" spans="1:11" x14ac:dyDescent="0.25">
      <c r="A288" t="s">
        <v>61</v>
      </c>
      <c r="B288" t="s">
        <v>204</v>
      </c>
      <c r="C288" s="8">
        <f>D282</f>
        <v>40800</v>
      </c>
      <c r="F288" s="48"/>
      <c r="G288" s="48"/>
      <c r="H288" s="48"/>
      <c r="I288" s="48"/>
    </row>
    <row r="289" spans="2:9" x14ac:dyDescent="0.25">
      <c r="B289" t="s">
        <v>5</v>
      </c>
      <c r="D289" s="8">
        <f>D282</f>
        <v>40800</v>
      </c>
      <c r="F289" s="48"/>
      <c r="G289" s="48"/>
      <c r="H289" s="48"/>
      <c r="I289" s="48"/>
    </row>
    <row r="290" spans="2:9" x14ac:dyDescent="0.25">
      <c r="F290" s="48"/>
      <c r="G290" s="48"/>
      <c r="H290" s="48"/>
      <c r="I290" s="48"/>
    </row>
    <row r="291" spans="2:9" x14ac:dyDescent="0.25">
      <c r="B291" s="171">
        <v>2010</v>
      </c>
      <c r="C291" s="8"/>
      <c r="F291" s="48"/>
      <c r="H291" s="48"/>
      <c r="I291" s="48"/>
    </row>
    <row r="292" spans="2:9" x14ac:dyDescent="0.25">
      <c r="B292" t="s">
        <v>204</v>
      </c>
      <c r="C292" s="8">
        <f>D283</f>
        <v>30600.000000000004</v>
      </c>
      <c r="D292" s="8"/>
      <c r="F292" s="48"/>
      <c r="G292" s="50"/>
      <c r="H292" s="48"/>
      <c r="I292" s="48"/>
    </row>
    <row r="293" spans="2:9" x14ac:dyDescent="0.25">
      <c r="B293" t="s">
        <v>5</v>
      </c>
      <c r="D293" s="8">
        <f>D283</f>
        <v>30600.000000000004</v>
      </c>
      <c r="F293" s="48"/>
      <c r="H293" s="49"/>
      <c r="I293" s="48"/>
    </row>
    <row r="294" spans="2:9" x14ac:dyDescent="0.25">
      <c r="D294" s="8"/>
      <c r="F294" s="48"/>
      <c r="H294" s="49"/>
      <c r="I294" s="48"/>
    </row>
    <row r="295" spans="2:9" x14ac:dyDescent="0.25">
      <c r="B295">
        <v>2011</v>
      </c>
      <c r="C295" s="4"/>
      <c r="F295" s="48"/>
      <c r="G295" s="50">
        <f>B284+B283+B282</f>
        <v>-70000</v>
      </c>
      <c r="H295" s="48"/>
      <c r="I295" s="48"/>
    </row>
    <row r="296" spans="2:9" x14ac:dyDescent="0.25">
      <c r="B296" t="s">
        <v>331</v>
      </c>
      <c r="C296" s="8">
        <f>D282+D283</f>
        <v>71400</v>
      </c>
      <c r="D296" s="4"/>
      <c r="H296" s="4"/>
    </row>
    <row r="297" spans="2:9" x14ac:dyDescent="0.25">
      <c r="B297" s="27" t="s">
        <v>349</v>
      </c>
      <c r="D297" s="4">
        <f>C296</f>
        <v>71400</v>
      </c>
    </row>
    <row r="298" spans="2:9" x14ac:dyDescent="0.25">
      <c r="I298" s="8"/>
    </row>
    <row r="299" spans="2:9" x14ac:dyDescent="0.25">
      <c r="B299" t="s">
        <v>6</v>
      </c>
      <c r="C299" s="8">
        <f>(-G295*C284)</f>
        <v>26600</v>
      </c>
    </row>
    <row r="300" spans="2:9" x14ac:dyDescent="0.25">
      <c r="B300" s="27" t="s">
        <v>127</v>
      </c>
      <c r="D300" s="4">
        <f>C299</f>
        <v>26600</v>
      </c>
    </row>
    <row r="301" spans="2:9" x14ac:dyDescent="0.25">
      <c r="B301" s="1"/>
    </row>
    <row r="302" spans="2:9" x14ac:dyDescent="0.25">
      <c r="B302" s="1">
        <v>2012</v>
      </c>
    </row>
    <row r="303" spans="2:9" x14ac:dyDescent="0.25">
      <c r="B303" t="s">
        <v>347</v>
      </c>
      <c r="C303" s="8">
        <f>D285-C299</f>
        <v>57000</v>
      </c>
    </row>
    <row r="304" spans="2:9" x14ac:dyDescent="0.25">
      <c r="B304" t="s">
        <v>348</v>
      </c>
      <c r="C304" s="7"/>
      <c r="D304" s="7">
        <f>C303</f>
        <v>57000</v>
      </c>
    </row>
    <row r="305" spans="2:6" x14ac:dyDescent="0.25">
      <c r="C305" s="7"/>
      <c r="D305" s="7"/>
    </row>
    <row r="306" spans="2:6" x14ac:dyDescent="0.25">
      <c r="B306" t="s">
        <v>209</v>
      </c>
      <c r="C306" s="7">
        <f>C299</f>
        <v>26600</v>
      </c>
      <c r="D306" s="7"/>
    </row>
    <row r="307" spans="2:6" x14ac:dyDescent="0.25">
      <c r="B307" t="s">
        <v>6</v>
      </c>
      <c r="C307" s="4"/>
      <c r="D307" s="4">
        <f>D300</f>
        <v>26600</v>
      </c>
    </row>
    <row r="308" spans="2:6" x14ac:dyDescent="0.25">
      <c r="D308" s="4"/>
      <c r="E308" s="1"/>
      <c r="F308" s="1"/>
    </row>
    <row r="309" spans="2:6" x14ac:dyDescent="0.25">
      <c r="B309" t="s">
        <v>351</v>
      </c>
      <c r="D309" s="158">
        <f>B284</f>
        <v>-280000</v>
      </c>
    </row>
    <row r="310" spans="2:6" x14ac:dyDescent="0.25">
      <c r="B310" s="22"/>
      <c r="C310" s="22"/>
      <c r="D310" s="22"/>
    </row>
    <row r="311" spans="2:6" x14ac:dyDescent="0.25">
      <c r="B311" s="1" t="s">
        <v>352</v>
      </c>
      <c r="C311" s="4">
        <f>D297</f>
        <v>71400</v>
      </c>
      <c r="D311" s="73"/>
    </row>
    <row r="312" spans="2:6" x14ac:dyDescent="0.25">
      <c r="B312" t="s">
        <v>353</v>
      </c>
      <c r="C312" s="18">
        <f>D300</f>
        <v>26600</v>
      </c>
      <c r="D312" s="18">
        <f>C311+C312</f>
        <v>98000</v>
      </c>
    </row>
    <row r="313" spans="2:6" ht="15.75" thickBot="1" x14ac:dyDescent="0.3">
      <c r="B313" s="27" t="s">
        <v>350</v>
      </c>
      <c r="C313" s="4"/>
      <c r="D313" s="60">
        <f>D309+D312</f>
        <v>-182000</v>
      </c>
    </row>
    <row r="314" spans="2:6" ht="15.75" thickTop="1" x14ac:dyDescent="0.25">
      <c r="C314" s="8"/>
      <c r="D314" s="8"/>
    </row>
    <row r="315" spans="2:6" x14ac:dyDescent="0.25">
      <c r="B315" t="s">
        <v>351</v>
      </c>
      <c r="D315" s="158">
        <f>B285</f>
        <v>220000</v>
      </c>
    </row>
    <row r="316" spans="2:6" x14ac:dyDescent="0.25">
      <c r="B316" s="22"/>
      <c r="C316" s="22"/>
      <c r="D316" s="22"/>
    </row>
    <row r="317" spans="2:6" x14ac:dyDescent="0.25">
      <c r="B317" s="1" t="s">
        <v>79</v>
      </c>
      <c r="C317" s="4">
        <f>C303</f>
        <v>57000</v>
      </c>
      <c r="D317" s="73"/>
    </row>
    <row r="318" spans="2:6" x14ac:dyDescent="0.25">
      <c r="B318" t="s">
        <v>320</v>
      </c>
      <c r="C318" s="8">
        <f>C306</f>
        <v>26600</v>
      </c>
      <c r="D318" s="18">
        <f>C317+C318</f>
        <v>83600</v>
      </c>
    </row>
    <row r="319" spans="2:6" ht="15.75" thickBot="1" x14ac:dyDescent="0.3">
      <c r="B319" s="27" t="s">
        <v>350</v>
      </c>
      <c r="C319" s="4"/>
      <c r="D319" s="60">
        <f>D315-D318</f>
        <v>136400</v>
      </c>
    </row>
    <row r="320" spans="2:6" ht="15.75" thickTop="1" x14ac:dyDescent="0.25">
      <c r="C320" s="18"/>
    </row>
    <row r="321" spans="1:8" x14ac:dyDescent="0.25">
      <c r="A321" t="s">
        <v>63</v>
      </c>
      <c r="B321">
        <v>2011</v>
      </c>
      <c r="C321" s="8"/>
    </row>
    <row r="322" spans="1:8" x14ac:dyDescent="0.25">
      <c r="B322" t="s">
        <v>331</v>
      </c>
      <c r="C322" s="8">
        <f>C296</f>
        <v>71400</v>
      </c>
      <c r="D322" s="4"/>
    </row>
    <row r="323" spans="1:8" x14ac:dyDescent="0.25">
      <c r="B323" s="27" t="s">
        <v>349</v>
      </c>
      <c r="D323" s="4">
        <f>C322</f>
        <v>71400</v>
      </c>
    </row>
    <row r="324" spans="1:8" x14ac:dyDescent="0.25">
      <c r="B324" s="1"/>
      <c r="D324" s="48"/>
    </row>
    <row r="325" spans="1:8" x14ac:dyDescent="0.25">
      <c r="B325" t="s">
        <v>6</v>
      </c>
      <c r="C325" s="7">
        <f>(-G295*C284)*0.75</f>
        <v>19950</v>
      </c>
      <c r="D325" s="48"/>
    </row>
    <row r="326" spans="1:8" x14ac:dyDescent="0.25">
      <c r="B326" s="27" t="s">
        <v>127</v>
      </c>
      <c r="D326" s="8">
        <f>C325</f>
        <v>19950</v>
      </c>
    </row>
    <row r="327" spans="1:8" x14ac:dyDescent="0.25">
      <c r="C327" s="4"/>
    </row>
    <row r="328" spans="1:8" x14ac:dyDescent="0.25">
      <c r="E328" s="75"/>
      <c r="F328" s="75"/>
    </row>
    <row r="329" spans="1:8" x14ac:dyDescent="0.25">
      <c r="A329" s="1" t="s">
        <v>198</v>
      </c>
      <c r="G329" s="174"/>
    </row>
    <row r="330" spans="1:8" x14ac:dyDescent="0.25">
      <c r="B330" s="171" t="s">
        <v>91</v>
      </c>
      <c r="C330" s="171" t="s">
        <v>43</v>
      </c>
      <c r="E330" s="171" t="s">
        <v>203</v>
      </c>
      <c r="F330" s="171"/>
      <c r="G330" s="174"/>
      <c r="H330" s="171"/>
    </row>
    <row r="331" spans="1:8" x14ac:dyDescent="0.25">
      <c r="A331">
        <v>2006</v>
      </c>
      <c r="B331" s="4">
        <v>160000</v>
      </c>
      <c r="C331" s="13">
        <v>0.42</v>
      </c>
      <c r="E331" s="7">
        <f>B331*C331</f>
        <v>67200</v>
      </c>
      <c r="F331" s="7"/>
    </row>
    <row r="332" spans="1:8" x14ac:dyDescent="0.25">
      <c r="A332">
        <v>2007</v>
      </c>
      <c r="B332" s="4">
        <v>250000</v>
      </c>
      <c r="C332" s="13">
        <v>0.42</v>
      </c>
      <c r="E332" s="7">
        <f>B332*C332</f>
        <v>105000</v>
      </c>
      <c r="F332" s="7"/>
    </row>
    <row r="333" spans="1:8" x14ac:dyDescent="0.25">
      <c r="A333">
        <v>2008</v>
      </c>
      <c r="B333" s="4">
        <v>80000</v>
      </c>
      <c r="C333" s="13">
        <v>0.38</v>
      </c>
      <c r="E333" s="7">
        <f t="shared" ref="E333:E337" si="4">B333*C333</f>
        <v>30400</v>
      </c>
      <c r="F333" s="7"/>
    </row>
    <row r="334" spans="1:8" x14ac:dyDescent="0.25">
      <c r="A334">
        <v>2009</v>
      </c>
      <c r="B334" s="74">
        <v>-160000</v>
      </c>
      <c r="C334" s="13">
        <v>0.38</v>
      </c>
      <c r="E334" s="7"/>
      <c r="F334" s="7"/>
      <c r="G334" s="74"/>
      <c r="H334" s="7"/>
    </row>
    <row r="335" spans="1:8" x14ac:dyDescent="0.25">
      <c r="A335">
        <v>2010</v>
      </c>
      <c r="B335" s="74">
        <v>-380000</v>
      </c>
      <c r="C335" s="13">
        <v>0.38</v>
      </c>
      <c r="E335" s="7"/>
      <c r="F335" s="7"/>
      <c r="G335" s="74"/>
      <c r="H335" s="7"/>
    </row>
    <row r="336" spans="1:8" x14ac:dyDescent="0.25">
      <c r="A336">
        <v>2011</v>
      </c>
      <c r="B336" s="4">
        <v>130000</v>
      </c>
      <c r="C336" s="13">
        <v>0.38</v>
      </c>
      <c r="E336" s="7">
        <f>B336*C336</f>
        <v>49400</v>
      </c>
      <c r="F336" s="7"/>
      <c r="G336" s="74">
        <f>B335+B333+B332</f>
        <v>-50000</v>
      </c>
    </row>
    <row r="337" spans="1:10" x14ac:dyDescent="0.25">
      <c r="A337">
        <v>2012</v>
      </c>
      <c r="B337" s="4">
        <v>145000</v>
      </c>
      <c r="C337" s="13">
        <v>0.38</v>
      </c>
      <c r="E337" s="7">
        <f t="shared" si="4"/>
        <v>55100</v>
      </c>
      <c r="F337" s="7"/>
    </row>
    <row r="339" spans="1:10" x14ac:dyDescent="0.25">
      <c r="B339" s="171">
        <v>2008</v>
      </c>
    </row>
    <row r="340" spans="1:10" x14ac:dyDescent="0.25">
      <c r="B340" t="s">
        <v>60</v>
      </c>
      <c r="C340" s="7">
        <f>E333</f>
        <v>30400</v>
      </c>
    </row>
    <row r="341" spans="1:10" x14ac:dyDescent="0.25">
      <c r="B341" t="s">
        <v>5</v>
      </c>
      <c r="D341" s="8">
        <f>C340</f>
        <v>30400</v>
      </c>
    </row>
    <row r="343" spans="1:10" x14ac:dyDescent="0.25">
      <c r="B343" s="171">
        <v>2009</v>
      </c>
    </row>
    <row r="344" spans="1:10" x14ac:dyDescent="0.25">
      <c r="B344" t="s">
        <v>331</v>
      </c>
      <c r="C344" s="4">
        <f>E331</f>
        <v>67200</v>
      </c>
      <c r="G344" s="173"/>
      <c r="H344" s="173"/>
      <c r="I344" s="173"/>
    </row>
    <row r="345" spans="1:10" x14ac:dyDescent="0.25">
      <c r="B345" t="s">
        <v>346</v>
      </c>
      <c r="D345" s="4">
        <f>C344</f>
        <v>67200</v>
      </c>
      <c r="G345" s="48"/>
      <c r="H345" s="48"/>
      <c r="I345" s="48"/>
    </row>
    <row r="346" spans="1:10" x14ac:dyDescent="0.25">
      <c r="B346" s="1"/>
      <c r="D346" s="4"/>
      <c r="G346" s="50"/>
      <c r="H346" s="48"/>
      <c r="I346" s="48"/>
    </row>
    <row r="347" spans="1:10" x14ac:dyDescent="0.25">
      <c r="B347" s="171">
        <v>2010</v>
      </c>
      <c r="G347" s="50"/>
      <c r="H347" s="48"/>
      <c r="I347" s="48"/>
    </row>
    <row r="348" spans="1:10" x14ac:dyDescent="0.25">
      <c r="B348" t="s">
        <v>331</v>
      </c>
      <c r="C348" s="8">
        <f>E332+E333</f>
        <v>135400</v>
      </c>
      <c r="G348" s="50"/>
      <c r="H348" s="48"/>
      <c r="I348" s="48"/>
    </row>
    <row r="349" spans="1:10" x14ac:dyDescent="0.25">
      <c r="B349" t="s">
        <v>346</v>
      </c>
      <c r="D349" s="4">
        <f>C348</f>
        <v>135400</v>
      </c>
      <c r="G349" s="48"/>
      <c r="H349" s="48"/>
      <c r="I349" s="48"/>
      <c r="J349" s="48"/>
    </row>
    <row r="350" spans="1:10" x14ac:dyDescent="0.25">
      <c r="B350" s="1" t="s">
        <v>354</v>
      </c>
      <c r="D350" s="4"/>
      <c r="G350" s="48"/>
      <c r="H350" s="48"/>
      <c r="I350" s="48"/>
      <c r="J350" s="48"/>
    </row>
    <row r="351" spans="1:10" x14ac:dyDescent="0.25">
      <c r="C351" s="8"/>
      <c r="H351" s="48"/>
      <c r="I351" s="48"/>
      <c r="J351" s="48"/>
    </row>
    <row r="352" spans="1:10" x14ac:dyDescent="0.25">
      <c r="B352" t="s">
        <v>141</v>
      </c>
      <c r="C352" s="7">
        <f>-G336*C335</f>
        <v>19000</v>
      </c>
      <c r="D352" s="7"/>
      <c r="G352" s="51"/>
      <c r="H352" s="48"/>
      <c r="I352" s="48"/>
    </row>
    <row r="353" spans="2:9" x14ac:dyDescent="0.25">
      <c r="B353" t="s">
        <v>356</v>
      </c>
      <c r="C353" s="7"/>
      <c r="D353" s="7">
        <f>C352</f>
        <v>19000</v>
      </c>
      <c r="G353" s="50"/>
      <c r="H353" s="48"/>
      <c r="I353" s="48"/>
    </row>
    <row r="354" spans="2:9" x14ac:dyDescent="0.25">
      <c r="B354" s="1" t="s">
        <v>355</v>
      </c>
      <c r="C354" s="8"/>
      <c r="G354" s="50"/>
    </row>
    <row r="355" spans="2:9" x14ac:dyDescent="0.25">
      <c r="D355" s="8"/>
      <c r="G355" s="74"/>
      <c r="H355" s="48"/>
    </row>
    <row r="356" spans="2:9" x14ac:dyDescent="0.25">
      <c r="B356" s="171">
        <v>2011</v>
      </c>
      <c r="G356" s="13"/>
    </row>
    <row r="357" spans="2:9" x14ac:dyDescent="0.25">
      <c r="B357" t="s">
        <v>60</v>
      </c>
      <c r="C357" s="8">
        <f>E336-C352</f>
        <v>30400</v>
      </c>
      <c r="G357" s="7"/>
    </row>
    <row r="358" spans="2:9" x14ac:dyDescent="0.25">
      <c r="B358" t="s">
        <v>5</v>
      </c>
      <c r="D358" s="8">
        <f>C357</f>
        <v>30400</v>
      </c>
      <c r="G358" s="4"/>
    </row>
    <row r="359" spans="2:9" x14ac:dyDescent="0.25">
      <c r="D359" s="8"/>
    </row>
    <row r="360" spans="2:9" x14ac:dyDescent="0.25">
      <c r="B360" t="s">
        <v>200</v>
      </c>
      <c r="C360" s="8">
        <f>C352</f>
        <v>19000</v>
      </c>
    </row>
    <row r="361" spans="2:9" x14ac:dyDescent="0.25">
      <c r="B361" t="s">
        <v>141</v>
      </c>
      <c r="C361" s="8"/>
      <c r="D361" s="8">
        <f>D353</f>
        <v>19000</v>
      </c>
    </row>
    <row r="362" spans="2:9" x14ac:dyDescent="0.25">
      <c r="D362" s="8"/>
    </row>
    <row r="363" spans="2:9" x14ac:dyDescent="0.25">
      <c r="B363" s="171">
        <v>2012</v>
      </c>
    </row>
    <row r="364" spans="2:9" x14ac:dyDescent="0.25">
      <c r="B364" t="s">
        <v>60</v>
      </c>
      <c r="C364" s="8">
        <f>E337</f>
        <v>55100</v>
      </c>
    </row>
    <row r="365" spans="2:9" x14ac:dyDescent="0.25">
      <c r="B365" t="s">
        <v>5</v>
      </c>
      <c r="D365" s="8">
        <f>E337</f>
        <v>55100</v>
      </c>
    </row>
    <row r="366" spans="2:9" x14ac:dyDescent="0.25">
      <c r="C366" s="8"/>
    </row>
    <row r="367" spans="2:9" x14ac:dyDescent="0.25">
      <c r="D367" s="8"/>
    </row>
    <row r="369" spans="1:11" x14ac:dyDescent="0.25">
      <c r="A369" s="1" t="s">
        <v>214</v>
      </c>
    </row>
    <row r="370" spans="1:11" x14ac:dyDescent="0.25">
      <c r="B370" t="s">
        <v>215</v>
      </c>
      <c r="C370" s="18">
        <v>950000</v>
      </c>
    </row>
    <row r="371" spans="1:11" x14ac:dyDescent="0.25">
      <c r="B371" t="s">
        <v>216</v>
      </c>
      <c r="C371" s="76">
        <v>940000</v>
      </c>
      <c r="G371" s="167"/>
    </row>
    <row r="372" spans="1:11" x14ac:dyDescent="0.25">
      <c r="B372" t="s">
        <v>357</v>
      </c>
      <c r="C372" s="18">
        <f>C370-C371</f>
        <v>10000</v>
      </c>
    </row>
    <row r="373" spans="1:11" x14ac:dyDescent="0.25">
      <c r="B373" t="s">
        <v>34</v>
      </c>
      <c r="C373" s="77">
        <v>3000</v>
      </c>
    </row>
    <row r="374" spans="1:11" ht="15" customHeight="1" x14ac:dyDescent="0.25">
      <c r="B374" s="167" t="s">
        <v>43</v>
      </c>
      <c r="C374" s="46">
        <f>C373/C372</f>
        <v>0.3</v>
      </c>
    </row>
    <row r="375" spans="1:11" ht="15" customHeight="1" x14ac:dyDescent="0.25">
      <c r="A375" s="48"/>
      <c r="B375" s="172"/>
      <c r="C375" s="140"/>
      <c r="D375" s="48"/>
      <c r="E375" s="48"/>
      <c r="F375" s="48"/>
      <c r="G375" s="48"/>
      <c r="H375" s="48"/>
      <c r="I375" s="48"/>
    </row>
    <row r="376" spans="1:11" ht="30" x14ac:dyDescent="0.25">
      <c r="A376" s="48" t="s">
        <v>115</v>
      </c>
      <c r="B376" s="169" t="s">
        <v>358</v>
      </c>
      <c r="C376" s="148" t="s">
        <v>360</v>
      </c>
      <c r="D376" s="151" t="s">
        <v>43</v>
      </c>
      <c r="E376" s="160"/>
      <c r="F376" s="160"/>
      <c r="G376" s="173"/>
      <c r="H376" s="148"/>
      <c r="I376" s="148"/>
      <c r="J376" s="22"/>
      <c r="K376" s="79"/>
    </row>
    <row r="377" spans="1:11" x14ac:dyDescent="0.25">
      <c r="A377" s="48"/>
      <c r="B377" s="169" t="s">
        <v>70</v>
      </c>
      <c r="C377" s="161">
        <f>(C370-50000)-(940000-55000)</f>
        <v>15000</v>
      </c>
      <c r="D377" s="162">
        <f>C374</f>
        <v>0.3</v>
      </c>
      <c r="E377" s="163">
        <f>C377*D377</f>
        <v>4500</v>
      </c>
      <c r="F377" s="160"/>
      <c r="G377" s="173"/>
      <c r="H377" s="148"/>
      <c r="I377" s="148"/>
      <c r="J377" s="22"/>
      <c r="K377" s="79"/>
    </row>
    <row r="378" spans="1:11" ht="15" customHeight="1" x14ac:dyDescent="0.25">
      <c r="A378" s="48"/>
      <c r="B378" s="50" t="s">
        <v>311</v>
      </c>
      <c r="C378" s="49">
        <v>50000</v>
      </c>
      <c r="D378" s="162">
        <f>C374</f>
        <v>0.3</v>
      </c>
      <c r="E378" s="163">
        <f t="shared" ref="E378:E379" si="5">C378*D378</f>
        <v>15000</v>
      </c>
      <c r="F378" s="48"/>
      <c r="G378" s="50"/>
      <c r="H378" s="48"/>
      <c r="I378" s="48"/>
    </row>
    <row r="379" spans="1:11" ht="15" customHeight="1" x14ac:dyDescent="0.25">
      <c r="A379" s="48"/>
      <c r="B379" s="50" t="s">
        <v>359</v>
      </c>
      <c r="C379" s="49">
        <v>-6000</v>
      </c>
      <c r="D379" s="162">
        <f>C374</f>
        <v>0.3</v>
      </c>
      <c r="E379" s="163">
        <f t="shared" si="5"/>
        <v>-1800</v>
      </c>
      <c r="F379" s="48"/>
      <c r="G379" s="50"/>
      <c r="H379" s="48"/>
      <c r="I379" s="48"/>
    </row>
    <row r="380" spans="1:11" x14ac:dyDescent="0.25">
      <c r="A380" s="48"/>
      <c r="B380" s="50" t="s">
        <v>361</v>
      </c>
      <c r="C380" s="51"/>
      <c r="D380" s="50"/>
      <c r="E380" s="142">
        <f>E377+E378+E379</f>
        <v>17700</v>
      </c>
      <c r="F380" s="36"/>
      <c r="G380" s="50"/>
      <c r="H380" s="48"/>
      <c r="I380" s="48"/>
    </row>
    <row r="381" spans="1:11" x14ac:dyDescent="0.25">
      <c r="A381" s="48"/>
      <c r="B381" s="164" t="s">
        <v>362</v>
      </c>
      <c r="C381" s="48"/>
      <c r="D381" s="48"/>
      <c r="E381" s="48">
        <v>3000</v>
      </c>
      <c r="F381" s="48"/>
      <c r="G381" s="48"/>
      <c r="H381" s="48"/>
      <c r="I381" s="48"/>
    </row>
    <row r="382" spans="1:11" x14ac:dyDescent="0.25">
      <c r="A382" s="48"/>
      <c r="B382" s="50" t="s">
        <v>363</v>
      </c>
      <c r="C382" s="48"/>
      <c r="D382" s="50"/>
      <c r="E382" s="36">
        <f>E380-E381</f>
        <v>14700</v>
      </c>
      <c r="F382" s="36"/>
      <c r="G382" s="50"/>
      <c r="H382" s="48"/>
      <c r="I382" s="48"/>
    </row>
    <row r="383" spans="1:11" x14ac:dyDescent="0.25">
      <c r="A383" s="48"/>
      <c r="B383" s="172"/>
      <c r="C383" s="140"/>
      <c r="D383" s="48"/>
      <c r="E383" s="48"/>
      <c r="F383" s="48"/>
      <c r="G383" s="48"/>
      <c r="H383" s="48"/>
      <c r="I383" s="48"/>
    </row>
    <row r="384" spans="1:11" x14ac:dyDescent="0.25">
      <c r="A384" s="48"/>
      <c r="B384" s="172" t="s">
        <v>82</v>
      </c>
      <c r="D384" s="49">
        <v>80000</v>
      </c>
      <c r="E384" s="48"/>
      <c r="F384" s="48"/>
      <c r="G384" s="48"/>
      <c r="H384" s="48"/>
      <c r="I384" s="48"/>
    </row>
    <row r="385" spans="1:9" x14ac:dyDescent="0.25">
      <c r="A385" s="48"/>
      <c r="B385" s="164" t="s">
        <v>364</v>
      </c>
      <c r="C385" s="50"/>
      <c r="D385" s="48"/>
      <c r="E385" s="48"/>
      <c r="F385" s="48"/>
      <c r="G385" s="48"/>
      <c r="H385" s="48"/>
      <c r="I385" s="48"/>
    </row>
    <row r="386" spans="1:9" x14ac:dyDescent="0.25">
      <c r="A386" s="48"/>
      <c r="B386" s="164" t="s">
        <v>365</v>
      </c>
      <c r="C386" s="49">
        <v>12000</v>
      </c>
      <c r="D386" s="48"/>
      <c r="E386" s="48"/>
      <c r="F386" s="48"/>
      <c r="G386" s="48"/>
      <c r="H386" s="48"/>
      <c r="I386" s="48"/>
    </row>
    <row r="387" spans="1:9" x14ac:dyDescent="0.25">
      <c r="A387" s="48"/>
      <c r="B387" s="134" t="s">
        <v>366</v>
      </c>
      <c r="C387" s="36">
        <f>16000*0.5</f>
        <v>8000</v>
      </c>
      <c r="D387" s="77">
        <f>C386+C387</f>
        <v>20000</v>
      </c>
      <c r="E387" s="48"/>
      <c r="F387" s="48"/>
      <c r="G387" s="48"/>
      <c r="H387" s="48"/>
      <c r="I387" s="48"/>
    </row>
    <row r="388" spans="1:9" x14ac:dyDescent="0.25">
      <c r="A388" s="48"/>
      <c r="B388" s="104" t="s">
        <v>367</v>
      </c>
      <c r="C388" s="48"/>
      <c r="D388" s="50">
        <f>D384+D387</f>
        <v>100000</v>
      </c>
      <c r="E388" s="48"/>
      <c r="F388" s="48"/>
      <c r="G388" s="48"/>
      <c r="H388" s="48"/>
      <c r="I388" s="48"/>
    </row>
    <row r="389" spans="1:9" x14ac:dyDescent="0.25">
      <c r="A389" s="48"/>
      <c r="B389" s="48"/>
      <c r="C389" s="36"/>
      <c r="D389" s="48"/>
      <c r="E389" s="48"/>
      <c r="F389" s="48"/>
      <c r="G389" s="48"/>
      <c r="H389" s="48"/>
      <c r="I389" s="48"/>
    </row>
    <row r="390" spans="1:9" x14ac:dyDescent="0.25">
      <c r="A390" s="48"/>
      <c r="B390" s="48" t="s">
        <v>220</v>
      </c>
      <c r="C390" s="49"/>
      <c r="D390" s="48"/>
      <c r="E390" s="48"/>
      <c r="F390" s="48"/>
      <c r="G390" s="48"/>
      <c r="H390" s="48"/>
      <c r="I390" s="48"/>
    </row>
    <row r="391" spans="1:9" x14ac:dyDescent="0.25">
      <c r="A391" s="48"/>
      <c r="B391" s="165" t="s">
        <v>70</v>
      </c>
      <c r="C391" s="50">
        <f>C377-10000</f>
        <v>5000</v>
      </c>
      <c r="D391" s="48"/>
      <c r="E391" s="48"/>
      <c r="F391" s="48"/>
      <c r="G391" s="48"/>
      <c r="H391" s="48"/>
      <c r="I391" s="48"/>
    </row>
    <row r="392" spans="1:9" x14ac:dyDescent="0.25">
      <c r="A392" s="48"/>
      <c r="B392" s="166" t="s">
        <v>311</v>
      </c>
      <c r="C392" s="50">
        <f>C378</f>
        <v>50000</v>
      </c>
      <c r="D392" s="48"/>
      <c r="E392" s="48"/>
      <c r="F392" s="48"/>
      <c r="G392" s="48"/>
      <c r="H392" s="48"/>
      <c r="I392" s="48"/>
    </row>
    <row r="393" spans="1:9" x14ac:dyDescent="0.25">
      <c r="A393" s="48"/>
      <c r="B393" s="166" t="s">
        <v>359</v>
      </c>
      <c r="C393" s="50">
        <f>C379</f>
        <v>-6000</v>
      </c>
      <c r="D393" s="50">
        <f>SUM(C391:C393)</f>
        <v>49000</v>
      </c>
      <c r="E393" s="48"/>
      <c r="F393" s="48"/>
      <c r="G393" s="48"/>
      <c r="H393" s="48"/>
      <c r="I393" s="48"/>
    </row>
    <row r="394" spans="1:9" x14ac:dyDescent="0.25">
      <c r="A394" s="48"/>
      <c r="B394" s="48" t="s">
        <v>368</v>
      </c>
      <c r="C394" s="49"/>
      <c r="D394" s="61">
        <f>D388-D393</f>
        <v>51000</v>
      </c>
      <c r="E394" s="48"/>
      <c r="F394" s="48"/>
      <c r="G394" s="48"/>
      <c r="H394" s="48"/>
      <c r="I394" s="48"/>
    </row>
    <row r="395" spans="1:9" x14ac:dyDescent="0.25">
      <c r="A395" s="48"/>
      <c r="B395" s="48"/>
      <c r="C395" s="49"/>
      <c r="D395" s="50"/>
      <c r="E395" s="48"/>
      <c r="F395" s="48"/>
      <c r="G395" s="48"/>
      <c r="H395" s="48"/>
      <c r="I395" s="48"/>
    </row>
    <row r="396" spans="1:9" x14ac:dyDescent="0.25">
      <c r="A396" s="48"/>
      <c r="B396" s="48" t="s">
        <v>4</v>
      </c>
      <c r="C396" s="49">
        <f>D394</f>
        <v>51000</v>
      </c>
      <c r="D396" s="48"/>
      <c r="E396" s="48"/>
      <c r="F396" s="48"/>
      <c r="G396" s="48"/>
      <c r="H396" s="48"/>
      <c r="I396" s="48"/>
    </row>
    <row r="397" spans="1:9" x14ac:dyDescent="0.25">
      <c r="A397" s="48"/>
      <c r="B397" s="130" t="s">
        <v>305</v>
      </c>
      <c r="C397" s="48"/>
      <c r="D397" s="50">
        <f>D394</f>
        <v>51000</v>
      </c>
      <c r="E397" s="48"/>
      <c r="F397" s="48"/>
      <c r="G397" s="48"/>
      <c r="H397" s="48"/>
      <c r="I397" s="48"/>
    </row>
    <row r="398" spans="1:9" x14ac:dyDescent="0.25">
      <c r="A398" s="48"/>
      <c r="B398" s="48"/>
      <c r="C398" s="58">
        <f>E382</f>
        <v>14700</v>
      </c>
      <c r="D398" s="48"/>
      <c r="E398" s="48"/>
      <c r="F398" s="48"/>
      <c r="G398" s="48"/>
      <c r="H398" s="48"/>
      <c r="I398" s="48"/>
    </row>
    <row r="399" spans="1:9" x14ac:dyDescent="0.25">
      <c r="A399" s="48"/>
      <c r="B399" s="130" t="s">
        <v>8</v>
      </c>
      <c r="C399" s="48"/>
      <c r="D399" s="36">
        <f>E382</f>
        <v>14700</v>
      </c>
      <c r="E399" s="48"/>
      <c r="F399" s="48"/>
      <c r="G399" s="48"/>
      <c r="H399" s="48"/>
      <c r="I399" s="48"/>
    </row>
    <row r="400" spans="1:9" x14ac:dyDescent="0.25">
      <c r="A400" s="48"/>
      <c r="B400" s="130" t="s">
        <v>7</v>
      </c>
      <c r="C400" s="51"/>
      <c r="D400" s="48"/>
      <c r="E400" s="48"/>
      <c r="F400" s="48"/>
      <c r="G400" s="48"/>
      <c r="H400" s="48"/>
      <c r="I400" s="48"/>
    </row>
    <row r="401" spans="1:9" x14ac:dyDescent="0.25">
      <c r="A401" s="48"/>
      <c r="B401" s="48"/>
      <c r="C401" s="50"/>
      <c r="D401" s="48"/>
      <c r="E401" s="48"/>
      <c r="F401" s="48"/>
      <c r="G401" s="48"/>
      <c r="H401" s="48"/>
      <c r="I401" s="48"/>
    </row>
    <row r="402" spans="1:9" x14ac:dyDescent="0.25">
      <c r="A402" s="48"/>
      <c r="B402" s="48"/>
      <c r="C402" s="48"/>
      <c r="D402" s="48"/>
      <c r="E402" s="48"/>
      <c r="F402" s="48"/>
      <c r="G402" s="48"/>
      <c r="H402" s="48"/>
      <c r="I402" s="48"/>
    </row>
    <row r="403" spans="1:9" x14ac:dyDescent="0.25">
      <c r="A403" s="48"/>
      <c r="B403" s="48"/>
      <c r="C403" s="48"/>
      <c r="D403" s="48"/>
      <c r="E403" s="48"/>
      <c r="F403" s="48"/>
      <c r="G403" s="48"/>
      <c r="H403" s="48"/>
      <c r="I403" s="48"/>
    </row>
    <row r="404" spans="1:9" x14ac:dyDescent="0.25">
      <c r="A404" s="48"/>
      <c r="B404" s="48"/>
      <c r="C404" s="48"/>
      <c r="D404" s="48"/>
      <c r="E404" s="48"/>
      <c r="F404" s="48"/>
      <c r="G404" s="48"/>
      <c r="H404" s="104"/>
      <c r="I404" s="48"/>
    </row>
    <row r="405" spans="1:9" x14ac:dyDescent="0.25">
      <c r="A405" s="48"/>
      <c r="B405" s="48"/>
      <c r="C405" s="50"/>
      <c r="D405" s="48"/>
      <c r="E405" s="48"/>
      <c r="F405" s="48"/>
      <c r="G405" s="48"/>
      <c r="H405" s="49"/>
      <c r="I405" s="48"/>
    </row>
    <row r="406" spans="1:9" x14ac:dyDescent="0.25">
      <c r="A406" s="48"/>
      <c r="B406" s="48"/>
      <c r="C406" s="48"/>
      <c r="D406" s="50"/>
      <c r="E406" s="48"/>
      <c r="F406" s="48"/>
      <c r="G406" s="48"/>
      <c r="H406" s="49"/>
      <c r="I406" s="48"/>
    </row>
    <row r="407" spans="1:9" x14ac:dyDescent="0.25">
      <c r="A407" s="48"/>
      <c r="B407" s="48"/>
      <c r="C407" s="48"/>
      <c r="D407" s="48"/>
      <c r="E407" s="48"/>
      <c r="F407" s="48"/>
      <c r="G407" s="48"/>
      <c r="H407" s="49"/>
      <c r="I407" s="48"/>
    </row>
    <row r="408" spans="1:9" x14ac:dyDescent="0.25">
      <c r="A408" s="48"/>
      <c r="B408" s="48"/>
      <c r="C408" s="49"/>
      <c r="D408" s="49"/>
      <c r="E408" s="48"/>
      <c r="F408" s="48"/>
      <c r="G408" s="48"/>
      <c r="H408" s="48"/>
      <c r="I408" s="48"/>
    </row>
    <row r="409" spans="1:9" x14ac:dyDescent="0.25">
      <c r="A409" s="48"/>
      <c r="B409" s="48"/>
      <c r="C409" s="49"/>
      <c r="D409" s="49"/>
      <c r="E409" s="48"/>
      <c r="F409" s="48"/>
      <c r="G409" s="48"/>
      <c r="H409" s="48"/>
      <c r="I409" s="48"/>
    </row>
    <row r="410" spans="1:9" x14ac:dyDescent="0.25">
      <c r="A410" s="48"/>
      <c r="B410" s="48"/>
      <c r="C410" s="48"/>
      <c r="D410" s="48"/>
      <c r="E410" s="48"/>
      <c r="F410" s="48"/>
      <c r="G410" s="48"/>
      <c r="H410" s="48"/>
      <c r="I410" s="48"/>
    </row>
    <row r="411" spans="1:9" x14ac:dyDescent="0.25">
      <c r="A411" s="48"/>
      <c r="B411" s="173"/>
      <c r="C411" s="173"/>
      <c r="D411" s="173"/>
      <c r="E411" s="48"/>
      <c r="F411" s="48"/>
      <c r="G411" s="48"/>
      <c r="H411" s="48"/>
      <c r="I411" s="48"/>
    </row>
    <row r="412" spans="1:9" x14ac:dyDescent="0.25">
      <c r="A412" s="48"/>
      <c r="B412" s="104"/>
      <c r="C412" s="48"/>
      <c r="D412" s="58"/>
      <c r="E412" s="48"/>
      <c r="F412" s="48"/>
      <c r="G412" s="48"/>
      <c r="H412" s="48"/>
      <c r="I412" s="48"/>
    </row>
    <row r="413" spans="1:9" x14ac:dyDescent="0.25">
      <c r="A413" s="48"/>
      <c r="B413" s="48"/>
      <c r="C413" s="152"/>
      <c r="D413" s="48"/>
      <c r="E413" s="48"/>
      <c r="F413" s="48"/>
      <c r="G413" s="48"/>
      <c r="H413" s="48"/>
      <c r="I413" s="48"/>
    </row>
    <row r="414" spans="1:9" x14ac:dyDescent="0.25">
      <c r="A414" s="48"/>
      <c r="B414" s="134"/>
      <c r="C414" s="50"/>
      <c r="D414" s="48"/>
      <c r="E414" s="48"/>
      <c r="F414" s="48"/>
      <c r="G414" s="48"/>
      <c r="H414" s="48"/>
      <c r="I414" s="48"/>
    </row>
    <row r="415" spans="1:9" x14ac:dyDescent="0.25">
      <c r="A415" s="48"/>
      <c r="B415" s="48"/>
      <c r="C415" s="36"/>
      <c r="D415" s="50"/>
      <c r="E415" s="48"/>
      <c r="F415" s="48"/>
      <c r="G415" s="48"/>
      <c r="H415" s="48"/>
      <c r="I415" s="48"/>
    </row>
    <row r="416" spans="1:9" x14ac:dyDescent="0.25">
      <c r="A416" s="48"/>
      <c r="B416" s="104"/>
      <c r="C416" s="50"/>
      <c r="D416" s="147"/>
      <c r="E416" s="48"/>
      <c r="F416" s="48"/>
      <c r="G416" s="48"/>
      <c r="H416" s="48"/>
      <c r="I416" s="48"/>
    </row>
    <row r="417" spans="1:9" x14ac:dyDescent="0.25">
      <c r="A417" s="48"/>
      <c r="B417" s="48"/>
      <c r="C417" s="48"/>
      <c r="D417" s="48"/>
      <c r="E417" s="48"/>
      <c r="F417" s="48"/>
      <c r="G417" s="48"/>
      <c r="H417" s="48"/>
      <c r="I417" s="48"/>
    </row>
    <row r="418" spans="1:9" x14ac:dyDescent="0.25">
      <c r="A418" s="48"/>
      <c r="B418" s="104"/>
      <c r="C418" s="48"/>
      <c r="D418" s="48"/>
      <c r="E418" s="48"/>
      <c r="F418" s="48"/>
      <c r="G418" s="48"/>
      <c r="H418" s="48"/>
      <c r="I418" s="48"/>
    </row>
    <row r="419" spans="1:9" x14ac:dyDescent="0.25">
      <c r="A419" s="48"/>
      <c r="B419" s="48"/>
      <c r="C419" s="152"/>
      <c r="D419" s="48"/>
      <c r="E419" s="48"/>
      <c r="F419" s="48"/>
      <c r="G419" s="48"/>
      <c r="H419" s="48"/>
      <c r="I419" s="48"/>
    </row>
    <row r="420" spans="1:9" x14ac:dyDescent="0.25">
      <c r="A420" s="48"/>
      <c r="B420" s="104"/>
      <c r="C420" s="48"/>
      <c r="D420" s="48"/>
      <c r="E420" s="48"/>
      <c r="F420" s="48"/>
      <c r="G420" s="48"/>
      <c r="H420" s="48"/>
      <c r="I420" s="48"/>
    </row>
    <row r="421" spans="1:9" x14ac:dyDescent="0.25">
      <c r="A421" s="48"/>
      <c r="B421" s="48"/>
      <c r="C421" s="36"/>
      <c r="D421" s="48"/>
      <c r="E421" s="48"/>
      <c r="F421" s="48"/>
      <c r="G421" s="48"/>
      <c r="H421" s="48"/>
      <c r="I421" s="48"/>
    </row>
    <row r="422" spans="1:9" x14ac:dyDescent="0.25">
      <c r="A422" s="48"/>
      <c r="B422" s="48"/>
      <c r="C422" s="48"/>
      <c r="D422" s="48"/>
      <c r="E422" s="48"/>
      <c r="F422" s="48"/>
      <c r="G422" s="48"/>
      <c r="H422" s="48"/>
      <c r="I422" s="48"/>
    </row>
    <row r="423" spans="1:9" x14ac:dyDescent="0.25">
      <c r="A423" s="48"/>
      <c r="B423" s="104"/>
      <c r="C423" s="48"/>
      <c r="D423" s="48"/>
      <c r="E423" s="48"/>
      <c r="F423" s="48"/>
      <c r="G423" s="48"/>
      <c r="H423" s="48"/>
      <c r="I423" s="48"/>
    </row>
    <row r="424" spans="1:9" x14ac:dyDescent="0.25">
      <c r="A424" s="48"/>
      <c r="B424" s="48"/>
      <c r="C424" s="58"/>
      <c r="D424" s="48"/>
      <c r="E424" s="48"/>
      <c r="F424" s="48"/>
      <c r="G424" s="48"/>
      <c r="H424" s="48"/>
      <c r="I424" s="48"/>
    </row>
    <row r="425" spans="1:9" x14ac:dyDescent="0.25">
      <c r="A425" s="48"/>
      <c r="B425" s="48"/>
      <c r="C425" s="48"/>
      <c r="D425" s="48"/>
      <c r="E425" s="48"/>
      <c r="F425" s="48"/>
      <c r="G425" s="48"/>
      <c r="H425" s="48"/>
      <c r="I425" s="48"/>
    </row>
    <row r="426" spans="1:9" x14ac:dyDescent="0.25">
      <c r="C426" s="4"/>
    </row>
    <row r="428" spans="1:9" x14ac:dyDescent="0.25">
      <c r="B428" s="1"/>
    </row>
    <row r="429" spans="1:9" x14ac:dyDescent="0.25">
      <c r="C429" s="18"/>
    </row>
  </sheetData>
  <mergeCells count="28">
    <mergeCell ref="G329:G330"/>
    <mergeCell ref="G344:I344"/>
    <mergeCell ref="G376:G377"/>
    <mergeCell ref="B411:D411"/>
    <mergeCell ref="D55:D56"/>
    <mergeCell ref="J228:J230"/>
    <mergeCell ref="K228:K230"/>
    <mergeCell ref="L228:L230"/>
    <mergeCell ref="M228:M230"/>
    <mergeCell ref="N228:N230"/>
    <mergeCell ref="B261:D261"/>
    <mergeCell ref="B228:B230"/>
    <mergeCell ref="C228:C230"/>
    <mergeCell ref="D228:D230"/>
    <mergeCell ref="E228:E230"/>
    <mergeCell ref="G228:G230"/>
    <mergeCell ref="I228:I230"/>
    <mergeCell ref="D95:D96"/>
    <mergeCell ref="B130:B132"/>
    <mergeCell ref="C130:C132"/>
    <mergeCell ref="D130:D132"/>
    <mergeCell ref="E130:E132"/>
    <mergeCell ref="G130:G132"/>
    <mergeCell ref="D25:D26"/>
    <mergeCell ref="E25:E26"/>
    <mergeCell ref="G25:G26"/>
    <mergeCell ref="B34:C34"/>
    <mergeCell ref="G54:G56"/>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428"/>
  <sheetViews>
    <sheetView topLeftCell="A100" workbookViewId="0">
      <selection activeCell="C91" sqref="C91"/>
    </sheetView>
  </sheetViews>
  <sheetFormatPr defaultRowHeight="15" x14ac:dyDescent="0.25"/>
  <cols>
    <col min="2" max="2" width="43" customWidth="1"/>
    <col min="3" max="3" width="11" customWidth="1"/>
    <col min="4" max="4" width="15.140625" customWidth="1"/>
    <col min="5" max="6" width="14.28515625" customWidth="1"/>
    <col min="7" max="7" width="21.85546875" customWidth="1"/>
    <col min="8" max="8" width="17" customWidth="1"/>
    <col min="9" max="9" width="21.28515625" customWidth="1"/>
    <col min="10" max="10" width="12.7109375" customWidth="1"/>
    <col min="12" max="12" width="12.85546875" customWidth="1"/>
    <col min="14" max="14" width="10.5703125" bestFit="1" customWidth="1"/>
  </cols>
  <sheetData>
    <row r="2" spans="1:6" ht="15" customHeight="1" x14ac:dyDescent="0.25"/>
    <row r="3" spans="1:6" x14ac:dyDescent="0.25">
      <c r="A3" s="1" t="s">
        <v>29</v>
      </c>
      <c r="B3" t="s">
        <v>306</v>
      </c>
      <c r="C3">
        <v>145000</v>
      </c>
    </row>
    <row r="4" spans="1:6" x14ac:dyDescent="0.25">
      <c r="B4" t="s">
        <v>307</v>
      </c>
      <c r="C4" s="4">
        <v>114000</v>
      </c>
      <c r="E4" s="7"/>
      <c r="F4" s="7"/>
    </row>
    <row r="5" spans="1:6" x14ac:dyDescent="0.25">
      <c r="B5" t="s">
        <v>175</v>
      </c>
      <c r="C5" s="4">
        <f>C3-C4</f>
        <v>31000</v>
      </c>
    </row>
    <row r="7" spans="1:6" x14ac:dyDescent="0.25">
      <c r="B7" t="s">
        <v>132</v>
      </c>
      <c r="C7" s="131">
        <v>0.3</v>
      </c>
    </row>
    <row r="9" spans="1:6" x14ac:dyDescent="0.25">
      <c r="B9" t="s">
        <v>34</v>
      </c>
      <c r="C9" s="132">
        <f>C5*C7</f>
        <v>9300</v>
      </c>
    </row>
    <row r="11" spans="1:6" x14ac:dyDescent="0.25">
      <c r="C11" s="7"/>
    </row>
    <row r="13" spans="1:6" x14ac:dyDescent="0.25">
      <c r="A13" s="1" t="s">
        <v>35</v>
      </c>
    </row>
    <row r="14" spans="1:6" x14ac:dyDescent="0.25">
      <c r="B14" t="s">
        <v>37</v>
      </c>
      <c r="C14" s="18">
        <v>170000</v>
      </c>
    </row>
    <row r="15" spans="1:6" x14ac:dyDescent="0.25">
      <c r="B15" t="s">
        <v>308</v>
      </c>
      <c r="C15">
        <v>0</v>
      </c>
    </row>
    <row r="16" spans="1:6" x14ac:dyDescent="0.25">
      <c r="B16" t="s">
        <v>175</v>
      </c>
      <c r="C16" s="133">
        <f>C14-C15</f>
        <v>170000</v>
      </c>
      <c r="D16" s="17"/>
    </row>
    <row r="18" spans="1:7" x14ac:dyDescent="0.25">
      <c r="B18" t="s">
        <v>132</v>
      </c>
      <c r="C18" s="13">
        <v>0.4</v>
      </c>
    </row>
    <row r="20" spans="1:7" x14ac:dyDescent="0.25">
      <c r="B20" t="s">
        <v>39</v>
      </c>
      <c r="C20" s="18">
        <f>C16*C18</f>
        <v>68000</v>
      </c>
    </row>
    <row r="24" spans="1:7" x14ac:dyDescent="0.25">
      <c r="A24" s="1" t="s">
        <v>41</v>
      </c>
    </row>
    <row r="25" spans="1:7" x14ac:dyDescent="0.25">
      <c r="B25" s="122" t="s">
        <v>45</v>
      </c>
      <c r="D25" s="174" t="s">
        <v>1</v>
      </c>
      <c r="E25" s="174"/>
      <c r="F25" s="124"/>
      <c r="G25" s="174"/>
    </row>
    <row r="26" spans="1:7" x14ac:dyDescent="0.25">
      <c r="B26" s="122" t="s">
        <v>46</v>
      </c>
      <c r="C26" s="1" t="s">
        <v>43</v>
      </c>
      <c r="D26" s="174"/>
      <c r="E26" s="174"/>
      <c r="F26" s="124"/>
      <c r="G26" s="174"/>
    </row>
    <row r="28" spans="1:7" x14ac:dyDescent="0.25">
      <c r="A28">
        <v>2012</v>
      </c>
      <c r="B28" s="4">
        <v>53000</v>
      </c>
      <c r="C28" s="13">
        <v>0.37</v>
      </c>
      <c r="D28" s="10">
        <f>B28*C28</f>
        <v>19610</v>
      </c>
    </row>
    <row r="30" spans="1:7" x14ac:dyDescent="0.25">
      <c r="A30">
        <v>2013</v>
      </c>
      <c r="B30" s="4">
        <v>310000</v>
      </c>
      <c r="C30" s="13">
        <v>0.37</v>
      </c>
      <c r="D30" s="10">
        <f>B30*C30</f>
        <v>114700</v>
      </c>
    </row>
    <row r="32" spans="1:7" x14ac:dyDescent="0.25">
      <c r="A32">
        <v>2014</v>
      </c>
      <c r="B32" s="4">
        <v>352000</v>
      </c>
      <c r="C32" s="13">
        <v>0.43</v>
      </c>
      <c r="D32" s="10">
        <f>B32*C32</f>
        <v>151360</v>
      </c>
    </row>
    <row r="34" spans="1:5" x14ac:dyDescent="0.25">
      <c r="B34" s="176"/>
      <c r="C34" s="176"/>
      <c r="D34" s="12">
        <f>D32+D30+D28</f>
        <v>285670</v>
      </c>
      <c r="E34" t="s">
        <v>34</v>
      </c>
    </row>
    <row r="36" spans="1:5" x14ac:dyDescent="0.25">
      <c r="A36" s="1" t="s">
        <v>44</v>
      </c>
      <c r="B36" t="s">
        <v>6</v>
      </c>
      <c r="C36" s="7">
        <f>(2700000*0.02)</f>
        <v>54000</v>
      </c>
    </row>
    <row r="37" spans="1:5" x14ac:dyDescent="0.25">
      <c r="B37" s="19" t="s">
        <v>142</v>
      </c>
      <c r="C37" s="7"/>
      <c r="D37" s="23">
        <f>C36</f>
        <v>54000</v>
      </c>
    </row>
    <row r="38" spans="1:5" x14ac:dyDescent="0.25">
      <c r="B38" s="21"/>
      <c r="C38" s="1"/>
      <c r="D38" s="23"/>
    </row>
    <row r="39" spans="1:5" x14ac:dyDescent="0.25">
      <c r="B39" s="19"/>
    </row>
    <row r="40" spans="1:5" x14ac:dyDescent="0.25">
      <c r="B40" s="20"/>
      <c r="C40" s="13"/>
      <c r="D40" s="10"/>
    </row>
    <row r="41" spans="1:5" x14ac:dyDescent="0.25">
      <c r="A41" t="s">
        <v>51</v>
      </c>
      <c r="B41" s="19"/>
    </row>
    <row r="42" spans="1:5" x14ac:dyDescent="0.25">
      <c r="A42" s="1" t="s">
        <v>61</v>
      </c>
      <c r="B42" s="137" t="s">
        <v>17</v>
      </c>
      <c r="C42" s="49">
        <v>105000</v>
      </c>
      <c r="D42" s="58"/>
    </row>
    <row r="43" spans="1:5" x14ac:dyDescent="0.25">
      <c r="A43" s="1"/>
      <c r="B43" s="137" t="s">
        <v>309</v>
      </c>
      <c r="C43" s="49"/>
      <c r="D43" s="58"/>
    </row>
    <row r="44" spans="1:5" x14ac:dyDescent="0.25">
      <c r="B44" s="137" t="s">
        <v>312</v>
      </c>
      <c r="C44" s="50">
        <v>15000</v>
      </c>
      <c r="D44" s="48"/>
    </row>
    <row r="45" spans="1:5" x14ac:dyDescent="0.25">
      <c r="B45" s="137"/>
      <c r="C45" s="50"/>
      <c r="D45" s="48"/>
    </row>
    <row r="46" spans="1:5" x14ac:dyDescent="0.25">
      <c r="B46" s="137" t="s">
        <v>243</v>
      </c>
      <c r="C46" s="25"/>
      <c r="D46" s="129"/>
    </row>
    <row r="47" spans="1:5" x14ac:dyDescent="0.25">
      <c r="B47" s="137" t="s">
        <v>311</v>
      </c>
      <c r="C47" s="25">
        <v>24000</v>
      </c>
      <c r="D47" s="129"/>
    </row>
    <row r="48" spans="1:5" x14ac:dyDescent="0.25">
      <c r="B48" s="137" t="s">
        <v>310</v>
      </c>
      <c r="C48" s="25">
        <v>-16000</v>
      </c>
      <c r="D48" s="129"/>
    </row>
    <row r="49" spans="1:7" x14ac:dyDescent="0.25">
      <c r="B49" s="137" t="s">
        <v>259</v>
      </c>
      <c r="C49" s="35">
        <f>C42+C47+C44+C48</f>
        <v>128000</v>
      </c>
      <c r="D49" s="58"/>
    </row>
    <row r="50" spans="1:7" x14ac:dyDescent="0.25">
      <c r="B50" s="138" t="s">
        <v>43</v>
      </c>
      <c r="C50" s="140">
        <v>0.3</v>
      </c>
      <c r="D50" s="48"/>
    </row>
    <row r="51" spans="1:7" x14ac:dyDescent="0.25">
      <c r="B51" s="139" t="s">
        <v>177</v>
      </c>
      <c r="C51" s="61">
        <f>C49*C50</f>
        <v>38400</v>
      </c>
      <c r="D51" s="48"/>
    </row>
    <row r="52" spans="1:7" x14ac:dyDescent="0.25">
      <c r="B52" s="48"/>
      <c r="C52" s="50"/>
      <c r="D52" s="48"/>
    </row>
    <row r="53" spans="1:7" x14ac:dyDescent="0.25">
      <c r="C53" s="8"/>
    </row>
    <row r="54" spans="1:7" x14ac:dyDescent="0.25">
      <c r="B54" s="174" t="s">
        <v>26</v>
      </c>
      <c r="C54" s="174" t="s">
        <v>313</v>
      </c>
      <c r="D54" s="174" t="s">
        <v>24</v>
      </c>
      <c r="E54" s="174" t="s">
        <v>25</v>
      </c>
      <c r="F54" s="124"/>
      <c r="G54" s="174"/>
    </row>
    <row r="55" spans="1:7" ht="15" customHeight="1" x14ac:dyDescent="0.25">
      <c r="B55" s="174"/>
      <c r="C55" s="174"/>
      <c r="D55" s="174"/>
      <c r="E55" s="174"/>
      <c r="F55" s="124"/>
      <c r="G55" s="174"/>
    </row>
    <row r="56" spans="1:7" x14ac:dyDescent="0.25">
      <c r="A56" s="1" t="s">
        <v>62</v>
      </c>
      <c r="B56" s="174"/>
      <c r="C56" s="174"/>
      <c r="D56" s="174"/>
      <c r="E56" s="174"/>
      <c r="F56" s="124"/>
      <c r="G56" s="174"/>
    </row>
    <row r="57" spans="1:7" x14ac:dyDescent="0.25">
      <c r="B57" s="4" t="str">
        <f>B47</f>
        <v>Unearned rent</v>
      </c>
      <c r="C57" s="7">
        <f>C47</f>
        <v>24000</v>
      </c>
      <c r="D57" s="140">
        <v>0.3</v>
      </c>
      <c r="E57" s="8">
        <f>C57*D57</f>
        <v>7200</v>
      </c>
      <c r="F57" s="8"/>
    </row>
    <row r="58" spans="1:7" x14ac:dyDescent="0.25">
      <c r="B58" s="134" t="s">
        <v>239</v>
      </c>
      <c r="C58" s="135">
        <f>C48</f>
        <v>-16000</v>
      </c>
      <c r="D58" s="140">
        <v>0.3</v>
      </c>
      <c r="E58" s="8">
        <f>C58*D58</f>
        <v>-4800</v>
      </c>
      <c r="F58" s="8"/>
      <c r="G58" s="48"/>
    </row>
    <row r="59" spans="1:7" x14ac:dyDescent="0.25">
      <c r="B59" s="104" t="s">
        <v>316</v>
      </c>
      <c r="C59" s="136"/>
      <c r="D59" s="48"/>
      <c r="E59" s="61">
        <f>E57+E58</f>
        <v>2400</v>
      </c>
      <c r="F59" s="50"/>
      <c r="G59" s="48"/>
    </row>
    <row r="60" spans="1:7" x14ac:dyDescent="0.25">
      <c r="B60" s="134" t="s">
        <v>314</v>
      </c>
      <c r="C60" s="50"/>
      <c r="D60" s="48"/>
      <c r="E60" s="48">
        <v>0</v>
      </c>
      <c r="F60" s="48"/>
      <c r="G60" s="48"/>
    </row>
    <row r="61" spans="1:7" x14ac:dyDescent="0.25">
      <c r="B61" s="134" t="s">
        <v>315</v>
      </c>
      <c r="C61" s="48"/>
      <c r="D61" s="48"/>
      <c r="E61" s="61">
        <f>E59</f>
        <v>2400</v>
      </c>
      <c r="F61" s="50"/>
      <c r="G61" s="48"/>
    </row>
    <row r="62" spans="1:7" x14ac:dyDescent="0.25">
      <c r="B62" s="48"/>
      <c r="C62" s="48"/>
      <c r="D62" s="48"/>
      <c r="E62" s="48"/>
      <c r="F62" s="48"/>
      <c r="G62" s="48"/>
    </row>
    <row r="63" spans="1:7" x14ac:dyDescent="0.25">
      <c r="A63" s="1" t="s">
        <v>63</v>
      </c>
      <c r="B63" t="s">
        <v>77</v>
      </c>
      <c r="C63" s="8">
        <f>C51</f>
        <v>38400</v>
      </c>
    </row>
    <row r="64" spans="1:7" x14ac:dyDescent="0.25">
      <c r="B64" t="s">
        <v>5</v>
      </c>
      <c r="D64" s="8">
        <f>C51</f>
        <v>38400</v>
      </c>
    </row>
    <row r="65" spans="1:6" x14ac:dyDescent="0.25">
      <c r="D65" s="8"/>
    </row>
    <row r="66" spans="1:6" x14ac:dyDescent="0.25">
      <c r="B66" t="s">
        <v>6</v>
      </c>
      <c r="C66" s="8">
        <f>E61</f>
        <v>2400</v>
      </c>
    </row>
    <row r="67" spans="1:6" x14ac:dyDescent="0.25">
      <c r="B67" t="s">
        <v>142</v>
      </c>
      <c r="C67" s="8"/>
      <c r="D67" s="8">
        <f>E59</f>
        <v>2400</v>
      </c>
    </row>
    <row r="68" spans="1:6" x14ac:dyDescent="0.25">
      <c r="D68" s="7"/>
    </row>
    <row r="71" spans="1:6" x14ac:dyDescent="0.25">
      <c r="A71" t="s">
        <v>64</v>
      </c>
      <c r="B71" t="s">
        <v>59</v>
      </c>
      <c r="D71" s="8">
        <f>C42</f>
        <v>105000</v>
      </c>
    </row>
    <row r="72" spans="1:6" x14ac:dyDescent="0.25">
      <c r="B72" s="1"/>
    </row>
    <row r="73" spans="1:6" x14ac:dyDescent="0.25">
      <c r="B73" t="s">
        <v>317</v>
      </c>
      <c r="C73" s="8"/>
    </row>
    <row r="74" spans="1:6" x14ac:dyDescent="0.25">
      <c r="B74" t="s">
        <v>79</v>
      </c>
      <c r="C74" s="49">
        <f>C51</f>
        <v>38400</v>
      </c>
      <c r="D74" s="8"/>
    </row>
    <row r="75" spans="1:6" x14ac:dyDescent="0.25">
      <c r="B75" t="s">
        <v>34</v>
      </c>
      <c r="C75" s="50">
        <f>-E61</f>
        <v>-2400</v>
      </c>
      <c r="D75" s="50">
        <f>C74+C75</f>
        <v>36000</v>
      </c>
    </row>
    <row r="76" spans="1:6" x14ac:dyDescent="0.25">
      <c r="B76" t="s">
        <v>78</v>
      </c>
      <c r="D76" s="8">
        <f>D71-D75</f>
        <v>69000</v>
      </c>
    </row>
    <row r="78" spans="1:6" x14ac:dyDescent="0.25">
      <c r="A78" t="s">
        <v>65</v>
      </c>
    </row>
    <row r="80" spans="1:6" x14ac:dyDescent="0.25">
      <c r="D80" s="30" t="s">
        <v>81</v>
      </c>
      <c r="E80" s="30" t="s">
        <v>91</v>
      </c>
      <c r="F80" s="48"/>
    </row>
    <row r="81" spans="1:7" x14ac:dyDescent="0.25">
      <c r="B81" t="s">
        <v>82</v>
      </c>
      <c r="C81" s="4">
        <v>105000</v>
      </c>
      <c r="D81" s="4">
        <v>31500</v>
      </c>
      <c r="E81" s="13">
        <v>0.3</v>
      </c>
      <c r="F81" s="13"/>
    </row>
    <row r="82" spans="1:7" x14ac:dyDescent="0.25">
      <c r="B82" t="s">
        <v>84</v>
      </c>
      <c r="C82" s="4">
        <v>15000</v>
      </c>
      <c r="D82" s="4">
        <v>4500</v>
      </c>
      <c r="E82" s="31">
        <v>4.2999999999999997E-2</v>
      </c>
      <c r="F82" s="31"/>
    </row>
    <row r="83" spans="1:7" ht="15.75" thickBot="1" x14ac:dyDescent="0.3">
      <c r="D83" s="84">
        <f>D81+D82</f>
        <v>36000</v>
      </c>
      <c r="E83" s="85">
        <f>E81+E82</f>
        <v>0.34299999999999997</v>
      </c>
      <c r="F83" s="86"/>
    </row>
    <row r="84" spans="1:7" ht="15.75" thickTop="1" x14ac:dyDescent="0.25">
      <c r="D84" s="36"/>
      <c r="E84" s="86"/>
      <c r="F84" s="86"/>
    </row>
    <row r="85" spans="1:7" x14ac:dyDescent="0.25">
      <c r="B85" t="s">
        <v>246</v>
      </c>
      <c r="D85" s="36"/>
      <c r="E85" s="87">
        <f>E83</f>
        <v>0.34299999999999997</v>
      </c>
      <c r="F85" s="87"/>
    </row>
    <row r="86" spans="1:7" x14ac:dyDescent="0.25">
      <c r="D86" s="36"/>
      <c r="E86" s="86"/>
      <c r="F86" s="86"/>
    </row>
    <row r="87" spans="1:7" x14ac:dyDescent="0.25">
      <c r="A87" t="s">
        <v>85</v>
      </c>
      <c r="B87" s="1" t="s">
        <v>86</v>
      </c>
    </row>
    <row r="88" spans="1:7" x14ac:dyDescent="0.25">
      <c r="B88" t="s">
        <v>90</v>
      </c>
      <c r="C88" s="7">
        <v>7200</v>
      </c>
    </row>
    <row r="89" spans="1:7" x14ac:dyDescent="0.25">
      <c r="B89" s="1" t="s">
        <v>87</v>
      </c>
    </row>
    <row r="90" spans="1:7" x14ac:dyDescent="0.25">
      <c r="B90" t="s">
        <v>7</v>
      </c>
      <c r="C90" s="7">
        <v>4800</v>
      </c>
    </row>
    <row r="92" spans="1:7" x14ac:dyDescent="0.25">
      <c r="A92" t="s">
        <v>89</v>
      </c>
      <c r="B92" s="1" t="s">
        <v>88</v>
      </c>
      <c r="C92" s="7"/>
    </row>
    <row r="93" spans="1:7" x14ac:dyDescent="0.25">
      <c r="B93" t="s">
        <v>90</v>
      </c>
      <c r="C93" s="7">
        <v>2400</v>
      </c>
    </row>
    <row r="95" spans="1:7" x14ac:dyDescent="0.25">
      <c r="A95" s="1" t="s">
        <v>52</v>
      </c>
      <c r="B95" s="123" t="s">
        <v>45</v>
      </c>
      <c r="D95" s="174" t="s">
        <v>1</v>
      </c>
      <c r="G95" t="s">
        <v>318</v>
      </c>
    </row>
    <row r="96" spans="1:7" x14ac:dyDescent="0.25">
      <c r="B96" s="122" t="s">
        <v>46</v>
      </c>
      <c r="C96" s="1" t="s">
        <v>43</v>
      </c>
      <c r="D96" s="174"/>
    </row>
    <row r="99" spans="1:4" x14ac:dyDescent="0.25">
      <c r="A99">
        <v>2012</v>
      </c>
      <c r="B99" s="89">
        <v>-25000</v>
      </c>
      <c r="C99" s="13">
        <v>0.4</v>
      </c>
      <c r="D99" s="8">
        <f>B99*C99</f>
        <v>-10000</v>
      </c>
    </row>
    <row r="100" spans="1:4" x14ac:dyDescent="0.25">
      <c r="A100">
        <v>2013</v>
      </c>
      <c r="B100" s="89">
        <v>-30000</v>
      </c>
      <c r="C100" s="13">
        <v>0.4</v>
      </c>
      <c r="D100" s="8">
        <f>B100*C100</f>
        <v>-12000</v>
      </c>
    </row>
    <row r="101" spans="1:4" x14ac:dyDescent="0.25">
      <c r="A101">
        <v>2014</v>
      </c>
      <c r="B101" s="89">
        <v>-40000</v>
      </c>
      <c r="C101" s="13">
        <v>0.4</v>
      </c>
      <c r="D101" s="8">
        <f>B101*C101</f>
        <v>-16000</v>
      </c>
    </row>
    <row r="102" spans="1:4" ht="15.75" thickBot="1" x14ac:dyDescent="0.3">
      <c r="A102" t="s">
        <v>47</v>
      </c>
      <c r="B102" s="83">
        <f>B101+B100+B99</f>
        <v>-95000</v>
      </c>
      <c r="D102" s="83">
        <f>D101+D100+D99</f>
        <v>-38000</v>
      </c>
    </row>
    <row r="103" spans="1:4" ht="15.75" thickTop="1" x14ac:dyDescent="0.25"/>
    <row r="105" spans="1:4" x14ac:dyDescent="0.25">
      <c r="A105" t="s">
        <v>61</v>
      </c>
      <c r="B105" s="26">
        <f>D102</f>
        <v>-38000</v>
      </c>
      <c r="D105" s="26"/>
    </row>
    <row r="107" spans="1:4" x14ac:dyDescent="0.25">
      <c r="A107" t="s">
        <v>67</v>
      </c>
      <c r="B107" t="s">
        <v>82</v>
      </c>
      <c r="C107" s="4">
        <v>200000</v>
      </c>
    </row>
    <row r="108" spans="1:4" x14ac:dyDescent="0.25">
      <c r="B108" t="s">
        <v>220</v>
      </c>
      <c r="C108" s="4"/>
    </row>
    <row r="109" spans="1:4" x14ac:dyDescent="0.25">
      <c r="B109" t="s">
        <v>319</v>
      </c>
      <c r="C109" s="4">
        <f>B102</f>
        <v>-95000</v>
      </c>
    </row>
    <row r="110" spans="1:4" x14ac:dyDescent="0.25">
      <c r="B110" t="s">
        <v>20</v>
      </c>
      <c r="C110" s="141">
        <f>C107+C109</f>
        <v>105000</v>
      </c>
    </row>
    <row r="111" spans="1:4" x14ac:dyDescent="0.25">
      <c r="B111" t="s">
        <v>43</v>
      </c>
      <c r="C111" s="140">
        <v>0.4</v>
      </c>
    </row>
    <row r="112" spans="1:4" x14ac:dyDescent="0.25">
      <c r="B112" t="s">
        <v>304</v>
      </c>
      <c r="C112" s="49">
        <f>C110*C111</f>
        <v>42000</v>
      </c>
    </row>
    <row r="113" spans="1:4" x14ac:dyDescent="0.25">
      <c r="C113" s="51"/>
    </row>
    <row r="114" spans="1:4" x14ac:dyDescent="0.25">
      <c r="C114" s="49"/>
    </row>
    <row r="115" spans="1:4" x14ac:dyDescent="0.25">
      <c r="C115" s="48"/>
    </row>
    <row r="116" spans="1:4" x14ac:dyDescent="0.25">
      <c r="A116" t="s">
        <v>63</v>
      </c>
      <c r="B116" t="s">
        <v>4</v>
      </c>
      <c r="C116" s="8">
        <f>C112</f>
        <v>42000</v>
      </c>
    </row>
    <row r="117" spans="1:4" x14ac:dyDescent="0.25">
      <c r="B117" t="s">
        <v>305</v>
      </c>
      <c r="D117" s="8">
        <f>C112</f>
        <v>42000</v>
      </c>
    </row>
    <row r="118" spans="1:4" x14ac:dyDescent="0.25">
      <c r="C118" s="8"/>
    </row>
    <row r="119" spans="1:4" x14ac:dyDescent="0.25">
      <c r="B119" t="s">
        <v>8</v>
      </c>
      <c r="C119" s="8">
        <f>-D102</f>
        <v>38000</v>
      </c>
      <c r="D119" s="8"/>
    </row>
    <row r="120" spans="1:4" x14ac:dyDescent="0.25">
      <c r="B120" t="s">
        <v>208</v>
      </c>
      <c r="D120" s="8">
        <f>C119</f>
        <v>38000</v>
      </c>
    </row>
    <row r="121" spans="1:4" x14ac:dyDescent="0.25">
      <c r="D121" s="8"/>
    </row>
    <row r="122" spans="1:4" x14ac:dyDescent="0.25">
      <c r="A122" t="s">
        <v>64</v>
      </c>
      <c r="B122" s="1" t="s">
        <v>59</v>
      </c>
      <c r="D122" s="4">
        <f>C107</f>
        <v>200000</v>
      </c>
    </row>
    <row r="123" spans="1:4" x14ac:dyDescent="0.25">
      <c r="B123" s="1"/>
      <c r="D123" s="4"/>
    </row>
    <row r="124" spans="1:4" x14ac:dyDescent="0.25">
      <c r="B124" t="s">
        <v>79</v>
      </c>
      <c r="C124" s="7">
        <f>C116</f>
        <v>42000</v>
      </c>
      <c r="D124" s="7"/>
    </row>
    <row r="125" spans="1:4" x14ac:dyDescent="0.25">
      <c r="B125" t="s">
        <v>320</v>
      </c>
      <c r="C125" s="11">
        <f>C119</f>
        <v>38000</v>
      </c>
      <c r="D125" s="11">
        <f>C124+C125</f>
        <v>80000</v>
      </c>
    </row>
    <row r="126" spans="1:4" ht="15.75" thickBot="1" x14ac:dyDescent="0.3">
      <c r="B126" s="1" t="s">
        <v>78</v>
      </c>
      <c r="D126" s="33">
        <f>D122-D125</f>
        <v>120000</v>
      </c>
    </row>
    <row r="127" spans="1:4" ht="15.75" thickTop="1" x14ac:dyDescent="0.25"/>
    <row r="128" spans="1:4" x14ac:dyDescent="0.25">
      <c r="A128" s="1" t="s">
        <v>53</v>
      </c>
    </row>
    <row r="129" spans="1:8" x14ac:dyDescent="0.25">
      <c r="B129" s="174" t="s">
        <v>26</v>
      </c>
      <c r="C129" s="174" t="s">
        <v>71</v>
      </c>
      <c r="D129" s="174" t="s">
        <v>24</v>
      </c>
      <c r="E129" s="174" t="s">
        <v>25</v>
      </c>
      <c r="F129" s="124"/>
      <c r="G129" s="174" t="s">
        <v>96</v>
      </c>
    </row>
    <row r="130" spans="1:8" x14ac:dyDescent="0.25">
      <c r="A130" s="1"/>
      <c r="B130" s="174"/>
      <c r="C130" s="174"/>
      <c r="D130" s="174"/>
      <c r="E130" s="174"/>
      <c r="F130" s="124"/>
      <c r="G130" s="174"/>
    </row>
    <row r="131" spans="1:8" x14ac:dyDescent="0.25">
      <c r="B131" s="174"/>
      <c r="C131" s="174"/>
      <c r="D131" s="174"/>
      <c r="E131" s="174"/>
      <c r="F131" s="124"/>
      <c r="G131" s="174"/>
    </row>
    <row r="133" spans="1:8" x14ac:dyDescent="0.25">
      <c r="B133" s="1" t="s">
        <v>250</v>
      </c>
      <c r="C133" s="4"/>
      <c r="D133" s="13"/>
      <c r="E133" s="7"/>
      <c r="F133" s="7"/>
      <c r="G133" s="8"/>
      <c r="H133" s="8"/>
    </row>
    <row r="134" spans="1:8" x14ac:dyDescent="0.25">
      <c r="A134">
        <v>2013</v>
      </c>
      <c r="B134" t="s">
        <v>95</v>
      </c>
      <c r="C134" s="7">
        <v>-30000</v>
      </c>
      <c r="D134" s="13">
        <v>0.4</v>
      </c>
      <c r="E134" s="8">
        <f>C134*D134</f>
        <v>-12000</v>
      </c>
      <c r="F134" s="8"/>
      <c r="G134" s="8">
        <f>E133-E134</f>
        <v>12000</v>
      </c>
    </row>
    <row r="135" spans="1:8" x14ac:dyDescent="0.25">
      <c r="A135">
        <v>2014</v>
      </c>
      <c r="B135" t="s">
        <v>95</v>
      </c>
      <c r="C135" s="7">
        <v>-40000</v>
      </c>
      <c r="D135" s="13">
        <v>0.4</v>
      </c>
      <c r="E135" s="8">
        <f>C135*D135</f>
        <v>-16000</v>
      </c>
      <c r="F135" s="8"/>
      <c r="G135" s="8">
        <f>E133-E135-G134</f>
        <v>4000</v>
      </c>
    </row>
    <row r="136" spans="1:8" x14ac:dyDescent="0.25">
      <c r="C136" s="7"/>
      <c r="D136" s="13"/>
      <c r="E136" s="8"/>
      <c r="F136" s="8"/>
      <c r="G136" s="8"/>
    </row>
    <row r="137" spans="1:8" x14ac:dyDescent="0.25">
      <c r="B137" s="1" t="s">
        <v>252</v>
      </c>
      <c r="C137" s="7"/>
      <c r="D137" s="13"/>
      <c r="E137" s="8">
        <f>E135+E134</f>
        <v>-28000</v>
      </c>
      <c r="F137" s="8"/>
      <c r="G137" s="8"/>
    </row>
    <row r="138" spans="1:8" x14ac:dyDescent="0.25">
      <c r="B138" t="s">
        <v>110</v>
      </c>
      <c r="C138" s="7"/>
      <c r="D138" s="13"/>
      <c r="E138" s="8">
        <f>D102</f>
        <v>-38000</v>
      </c>
      <c r="F138" s="8"/>
      <c r="G138" s="8"/>
    </row>
    <row r="139" spans="1:8" ht="15.75" thickBot="1" x14ac:dyDescent="0.3">
      <c r="B139" t="s">
        <v>253</v>
      </c>
      <c r="E139" s="83">
        <f>E137-E138</f>
        <v>10000</v>
      </c>
      <c r="F139" s="50"/>
    </row>
    <row r="140" spans="1:8" ht="15.75" thickTop="1" x14ac:dyDescent="0.25">
      <c r="E140" s="50"/>
      <c r="F140" s="50"/>
    </row>
    <row r="141" spans="1:8" x14ac:dyDescent="0.25">
      <c r="B141" s="1" t="s">
        <v>251</v>
      </c>
      <c r="C141" s="7"/>
      <c r="D141" s="13"/>
      <c r="E141" s="8"/>
      <c r="F141" s="8"/>
      <c r="G141" s="8"/>
    </row>
    <row r="142" spans="1:8" x14ac:dyDescent="0.25">
      <c r="A142">
        <v>2014</v>
      </c>
      <c r="B142" t="s">
        <v>95</v>
      </c>
      <c r="C142" s="7">
        <v>-40000</v>
      </c>
      <c r="D142" s="13">
        <v>0.4</v>
      </c>
      <c r="E142" s="8">
        <f>C142*D142</f>
        <v>-16000</v>
      </c>
      <c r="F142" s="8"/>
      <c r="G142" s="8"/>
    </row>
    <row r="143" spans="1:8" x14ac:dyDescent="0.25">
      <c r="C143" s="7"/>
      <c r="D143" s="13"/>
      <c r="E143" s="8"/>
      <c r="F143" s="8"/>
      <c r="G143" s="8"/>
    </row>
    <row r="144" spans="1:8" x14ac:dyDescent="0.25">
      <c r="B144" s="1" t="s">
        <v>252</v>
      </c>
      <c r="C144" s="7"/>
      <c r="D144" s="13"/>
      <c r="E144" s="8">
        <f>E142+E141</f>
        <v>-16000</v>
      </c>
      <c r="F144" s="8"/>
      <c r="G144" s="8"/>
    </row>
    <row r="145" spans="1:6" x14ac:dyDescent="0.25">
      <c r="B145" t="s">
        <v>110</v>
      </c>
      <c r="C145" s="7"/>
      <c r="D145" s="13"/>
      <c r="E145" s="8">
        <f>E137</f>
        <v>-28000</v>
      </c>
      <c r="F145" s="8"/>
    </row>
    <row r="146" spans="1:6" ht="15.75" thickBot="1" x14ac:dyDescent="0.3">
      <c r="B146" t="s">
        <v>256</v>
      </c>
      <c r="E146" s="83">
        <f>E144-E145</f>
        <v>12000</v>
      </c>
      <c r="F146" s="50"/>
    </row>
    <row r="147" spans="1:6" ht="15.75" thickTop="1" x14ac:dyDescent="0.25"/>
    <row r="150" spans="1:6" x14ac:dyDescent="0.25">
      <c r="A150" t="s">
        <v>67</v>
      </c>
      <c r="C150" s="7"/>
      <c r="D150" s="13"/>
      <c r="E150" s="8"/>
      <c r="F150" s="8"/>
    </row>
    <row r="151" spans="1:6" x14ac:dyDescent="0.25">
      <c r="C151" s="30">
        <v>2012</v>
      </c>
      <c r="D151" s="30">
        <v>2013</v>
      </c>
    </row>
    <row r="152" spans="1:6" x14ac:dyDescent="0.25">
      <c r="B152" t="s">
        <v>97</v>
      </c>
      <c r="C152" s="4">
        <v>180000</v>
      </c>
      <c r="D152" s="4">
        <v>180000</v>
      </c>
    </row>
    <row r="153" spans="1:6" x14ac:dyDescent="0.25">
      <c r="B153" t="s">
        <v>257</v>
      </c>
    </row>
    <row r="154" spans="1:6" x14ac:dyDescent="0.25">
      <c r="B154" t="s">
        <v>258</v>
      </c>
      <c r="C154" s="77">
        <f>-B99</f>
        <v>25000</v>
      </c>
      <c r="D154" s="77">
        <f>-B100</f>
        <v>30000</v>
      </c>
    </row>
    <row r="155" spans="1:6" x14ac:dyDescent="0.25">
      <c r="B155" t="s">
        <v>259</v>
      </c>
      <c r="C155" s="4">
        <f>C152+C154</f>
        <v>205000</v>
      </c>
      <c r="D155" s="4">
        <f>D152+D154</f>
        <v>210000</v>
      </c>
    </row>
    <row r="156" spans="1:6" x14ac:dyDescent="0.25">
      <c r="B156" t="s">
        <v>43</v>
      </c>
      <c r="C156" s="13">
        <v>0.4</v>
      </c>
      <c r="D156" s="13">
        <v>0.4</v>
      </c>
    </row>
    <row r="157" spans="1:6" x14ac:dyDescent="0.25">
      <c r="B157" t="s">
        <v>4</v>
      </c>
      <c r="C157" s="7">
        <f>C155*C156</f>
        <v>82000</v>
      </c>
      <c r="D157" s="7">
        <f>D155*D156</f>
        <v>84000</v>
      </c>
    </row>
    <row r="159" spans="1:6" x14ac:dyDescent="0.25">
      <c r="B159" s="122">
        <v>2012</v>
      </c>
    </row>
    <row r="160" spans="1:6" x14ac:dyDescent="0.25">
      <c r="A160" t="s">
        <v>63</v>
      </c>
      <c r="B160" t="s">
        <v>77</v>
      </c>
      <c r="C160" s="7">
        <f>C157</f>
        <v>82000</v>
      </c>
      <c r="D160" s="7"/>
    </row>
    <row r="161" spans="1:4" x14ac:dyDescent="0.25">
      <c r="B161" t="s">
        <v>5</v>
      </c>
      <c r="C161" s="7"/>
      <c r="D161" s="7">
        <f>C160</f>
        <v>82000</v>
      </c>
    </row>
    <row r="162" spans="1:4" x14ac:dyDescent="0.25">
      <c r="B162" t="s">
        <v>94</v>
      </c>
      <c r="C162" s="7">
        <f>E139</f>
        <v>10000</v>
      </c>
      <c r="D162" s="7"/>
    </row>
    <row r="163" spans="1:4" x14ac:dyDescent="0.25">
      <c r="B163" t="s">
        <v>8</v>
      </c>
      <c r="C163" s="7"/>
      <c r="D163" s="7">
        <v>10000</v>
      </c>
    </row>
    <row r="164" spans="1:4" x14ac:dyDescent="0.25">
      <c r="C164" s="7"/>
      <c r="D164" s="7"/>
    </row>
    <row r="165" spans="1:4" x14ac:dyDescent="0.25">
      <c r="B165" t="s">
        <v>77</v>
      </c>
      <c r="C165" s="7">
        <f>D157</f>
        <v>84000</v>
      </c>
      <c r="D165" s="7"/>
    </row>
    <row r="166" spans="1:4" x14ac:dyDescent="0.25">
      <c r="B166" t="s">
        <v>5</v>
      </c>
      <c r="C166" s="7"/>
      <c r="D166" s="7">
        <v>84000</v>
      </c>
    </row>
    <row r="167" spans="1:4" x14ac:dyDescent="0.25">
      <c r="B167" t="s">
        <v>94</v>
      </c>
      <c r="C167" s="7">
        <f>E146</f>
        <v>12000</v>
      </c>
      <c r="D167" s="7"/>
    </row>
    <row r="168" spans="1:4" x14ac:dyDescent="0.25">
      <c r="B168" t="s">
        <v>8</v>
      </c>
      <c r="C168" s="7"/>
      <c r="D168" s="7">
        <f>C167</f>
        <v>12000</v>
      </c>
    </row>
    <row r="169" spans="1:4" x14ac:dyDescent="0.25">
      <c r="C169" s="7"/>
      <c r="D169" s="7"/>
    </row>
    <row r="170" spans="1:4" ht="14.25" customHeight="1" x14ac:dyDescent="0.25">
      <c r="A170" t="s">
        <v>99</v>
      </c>
      <c r="D170" s="34">
        <v>2012</v>
      </c>
    </row>
    <row r="171" spans="1:4" x14ac:dyDescent="0.25">
      <c r="B171" s="1" t="s">
        <v>104</v>
      </c>
      <c r="D171" s="4">
        <v>180000</v>
      </c>
    </row>
    <row r="172" spans="1:4" x14ac:dyDescent="0.25">
      <c r="B172" t="s">
        <v>60</v>
      </c>
      <c r="D172" s="4"/>
    </row>
    <row r="173" spans="1:4" x14ac:dyDescent="0.25">
      <c r="B173" t="s">
        <v>79</v>
      </c>
      <c r="C173" s="7">
        <f>C160</f>
        <v>82000</v>
      </c>
      <c r="D173" s="7"/>
    </row>
    <row r="174" spans="1:4" x14ac:dyDescent="0.25">
      <c r="B174" t="s">
        <v>98</v>
      </c>
      <c r="C174" s="11">
        <f>C162</f>
        <v>10000</v>
      </c>
      <c r="D174" s="11">
        <f>C173-C174</f>
        <v>72000</v>
      </c>
    </row>
    <row r="176" spans="1:4" ht="15.75" thickBot="1" x14ac:dyDescent="0.3">
      <c r="B176" s="1" t="s">
        <v>78</v>
      </c>
      <c r="D176" s="33">
        <f>D171-D174</f>
        <v>108000</v>
      </c>
    </row>
    <row r="177" spans="1:14" ht="15.75" thickTop="1" x14ac:dyDescent="0.25"/>
    <row r="178" spans="1:14" x14ac:dyDescent="0.25">
      <c r="D178" s="34">
        <v>2013</v>
      </c>
    </row>
    <row r="179" spans="1:14" x14ac:dyDescent="0.25">
      <c r="B179" s="1" t="s">
        <v>104</v>
      </c>
      <c r="D179" s="4">
        <v>180000</v>
      </c>
    </row>
    <row r="180" spans="1:14" x14ac:dyDescent="0.25">
      <c r="B180" t="s">
        <v>60</v>
      </c>
      <c r="D180" s="4"/>
    </row>
    <row r="181" spans="1:14" x14ac:dyDescent="0.25">
      <c r="B181" t="s">
        <v>79</v>
      </c>
      <c r="C181" s="7">
        <v>84000</v>
      </c>
      <c r="D181" s="7"/>
    </row>
    <row r="182" spans="1:14" x14ac:dyDescent="0.25">
      <c r="B182" t="s">
        <v>98</v>
      </c>
      <c r="C182" s="11">
        <f>C167</f>
        <v>12000</v>
      </c>
      <c r="D182" s="11">
        <f>C181+C182</f>
        <v>96000</v>
      </c>
    </row>
    <row r="184" spans="1:14" ht="15.75" thickBot="1" x14ac:dyDescent="0.3">
      <c r="B184" s="1" t="s">
        <v>78</v>
      </c>
      <c r="D184" s="33">
        <f>D179-D182</f>
        <v>84000</v>
      </c>
    </row>
    <row r="185" spans="1:14" ht="15.75" thickTop="1" x14ac:dyDescent="0.25"/>
    <row r="188" spans="1:14" x14ac:dyDescent="0.25">
      <c r="A188" t="s">
        <v>167</v>
      </c>
    </row>
    <row r="189" spans="1:14" x14ac:dyDescent="0.25">
      <c r="A189" s="126" t="s">
        <v>115</v>
      </c>
      <c r="B189" s="153" t="s">
        <v>220</v>
      </c>
      <c r="C189" s="154" t="s">
        <v>43</v>
      </c>
      <c r="D189" s="155" t="s">
        <v>39</v>
      </c>
      <c r="E189" s="8"/>
      <c r="F189" s="8"/>
      <c r="G189" s="8"/>
      <c r="H189" s="48"/>
    </row>
    <row r="190" spans="1:14" x14ac:dyDescent="0.25">
      <c r="A190">
        <v>2012</v>
      </c>
      <c r="B190" s="54">
        <v>50000</v>
      </c>
      <c r="C190" s="31">
        <v>0.25</v>
      </c>
      <c r="D190" s="8">
        <f>B190*C190</f>
        <v>12500</v>
      </c>
      <c r="E190" s="8"/>
      <c r="F190" s="8"/>
      <c r="G190" s="8"/>
      <c r="H190" s="48"/>
      <c r="I190" s="48"/>
      <c r="J190" s="48"/>
      <c r="K190" s="48"/>
      <c r="L190" s="48"/>
      <c r="M190" s="48"/>
      <c r="N190" s="48"/>
    </row>
    <row r="191" spans="1:14" x14ac:dyDescent="0.25">
      <c r="A191">
        <v>2013</v>
      </c>
      <c r="B191" s="8">
        <v>35000</v>
      </c>
      <c r="C191" s="31">
        <v>0.25</v>
      </c>
      <c r="D191" s="8">
        <f t="shared" ref="D191:D192" si="0">B191*C191</f>
        <v>8750</v>
      </c>
      <c r="E191" s="8"/>
      <c r="F191" s="8"/>
      <c r="G191" s="8"/>
      <c r="H191" s="48"/>
      <c r="I191" s="148"/>
      <c r="J191" s="148"/>
      <c r="K191" s="148"/>
      <c r="L191" s="148"/>
      <c r="M191" s="148"/>
      <c r="N191" s="148"/>
    </row>
    <row r="192" spans="1:14" x14ac:dyDescent="0.25">
      <c r="A192">
        <v>2014</v>
      </c>
      <c r="B192">
        <v>65000</v>
      </c>
      <c r="C192" s="31">
        <v>0.25</v>
      </c>
      <c r="D192" s="8">
        <f t="shared" si="0"/>
        <v>16250</v>
      </c>
      <c r="G192" s="8"/>
      <c r="H192" s="48"/>
      <c r="I192" s="148"/>
      <c r="J192" s="148"/>
      <c r="K192" s="148"/>
      <c r="L192" s="148"/>
      <c r="M192" s="148"/>
      <c r="N192" s="148"/>
    </row>
    <row r="193" spans="1:14" x14ac:dyDescent="0.25">
      <c r="B193" s="54"/>
      <c r="C193" s="13"/>
      <c r="D193" s="8">
        <f>SUM(D190:D192)</f>
        <v>37500</v>
      </c>
      <c r="G193" s="8"/>
      <c r="H193" s="48"/>
      <c r="I193" s="148"/>
      <c r="J193" s="148"/>
      <c r="K193" s="148"/>
      <c r="L193" s="148"/>
      <c r="M193" s="148"/>
      <c r="N193" s="148"/>
    </row>
    <row r="194" spans="1:14" x14ac:dyDescent="0.25">
      <c r="B194" s="54"/>
      <c r="C194" s="13"/>
      <c r="D194" s="8"/>
      <c r="G194" s="8"/>
      <c r="H194" s="48"/>
      <c r="I194" s="148"/>
      <c r="J194" s="148"/>
      <c r="K194" s="148"/>
      <c r="L194" s="148"/>
      <c r="M194" s="148"/>
      <c r="N194" s="148"/>
    </row>
    <row r="195" spans="1:14" x14ac:dyDescent="0.25">
      <c r="B195" s="54" t="s">
        <v>333</v>
      </c>
      <c r="C195" s="13"/>
      <c r="D195" s="8">
        <v>0</v>
      </c>
      <c r="G195" s="8"/>
      <c r="H195" s="48"/>
      <c r="I195" s="148"/>
      <c r="J195" s="148"/>
      <c r="K195" s="148"/>
      <c r="L195" s="148"/>
      <c r="M195" s="148"/>
      <c r="N195" s="148"/>
    </row>
    <row r="196" spans="1:14" x14ac:dyDescent="0.25">
      <c r="E196" s="8"/>
      <c r="F196" s="8"/>
      <c r="G196" s="8"/>
      <c r="H196" s="48"/>
      <c r="I196" s="48"/>
      <c r="J196" s="49"/>
      <c r="K196" s="49"/>
      <c r="L196" s="49"/>
      <c r="M196" s="86"/>
      <c r="N196" s="49"/>
    </row>
    <row r="197" spans="1:14" x14ac:dyDescent="0.25">
      <c r="B197" s="54" t="s">
        <v>332</v>
      </c>
      <c r="C197" s="13"/>
      <c r="D197" s="8">
        <f>D193+D195</f>
        <v>37500</v>
      </c>
      <c r="E197" s="8"/>
      <c r="F197" s="8"/>
      <c r="G197" s="8"/>
      <c r="H197" s="48"/>
      <c r="I197" s="48"/>
      <c r="J197" s="48"/>
      <c r="K197" s="48"/>
      <c r="L197" s="48"/>
      <c r="M197" s="48"/>
      <c r="N197" s="50"/>
    </row>
    <row r="198" spans="1:14" x14ac:dyDescent="0.25">
      <c r="B198" s="8"/>
      <c r="C198" s="13"/>
      <c r="D198" s="8"/>
      <c r="E198" s="8"/>
      <c r="F198" s="8"/>
      <c r="G198" s="8"/>
      <c r="H198" s="48"/>
      <c r="I198" s="48"/>
      <c r="J198" s="48"/>
      <c r="K198" s="48"/>
      <c r="L198" s="48"/>
      <c r="M198" s="48"/>
      <c r="N198" s="50"/>
    </row>
    <row r="199" spans="1:14" x14ac:dyDescent="0.25">
      <c r="D199" s="8"/>
      <c r="G199" s="8"/>
      <c r="H199" s="48"/>
      <c r="I199" s="48"/>
      <c r="J199" s="48"/>
      <c r="K199" s="48"/>
      <c r="L199" s="48"/>
      <c r="M199" s="48"/>
      <c r="N199" s="50"/>
    </row>
    <row r="200" spans="1:14" x14ac:dyDescent="0.25">
      <c r="H200" s="48"/>
      <c r="I200" s="48"/>
      <c r="J200" s="48"/>
      <c r="K200" s="48"/>
      <c r="L200" s="48"/>
      <c r="M200" s="48"/>
      <c r="N200" s="48"/>
    </row>
    <row r="201" spans="1:14" x14ac:dyDescent="0.25">
      <c r="A201" t="s">
        <v>67</v>
      </c>
      <c r="B201" t="s">
        <v>82</v>
      </c>
      <c r="C201" s="7">
        <v>135000</v>
      </c>
      <c r="G201" s="8"/>
      <c r="H201" s="48"/>
      <c r="I201" s="48"/>
      <c r="J201" s="48"/>
      <c r="K201" s="48"/>
      <c r="L201" s="48"/>
      <c r="M201" s="48"/>
      <c r="N201" s="48"/>
    </row>
    <row r="202" spans="1:14" x14ac:dyDescent="0.25">
      <c r="H202" s="48"/>
      <c r="I202" s="48"/>
      <c r="J202" s="48"/>
      <c r="K202" s="48"/>
      <c r="L202" s="48"/>
      <c r="M202" s="48"/>
      <c r="N202" s="48"/>
    </row>
    <row r="203" spans="1:14" x14ac:dyDescent="0.25">
      <c r="B203" s="48" t="s">
        <v>334</v>
      </c>
      <c r="C203" s="48"/>
      <c r="D203" s="48"/>
      <c r="E203" s="48"/>
      <c r="F203" s="48"/>
      <c r="H203" s="48"/>
      <c r="I203" s="48"/>
      <c r="J203" s="48"/>
      <c r="K203" s="48"/>
      <c r="L203" s="48"/>
      <c r="M203" s="48"/>
      <c r="N203" s="48"/>
    </row>
    <row r="204" spans="1:14" x14ac:dyDescent="0.25">
      <c r="B204" s="48" t="s">
        <v>335</v>
      </c>
      <c r="C204" s="49">
        <f>B190+B191+B192</f>
        <v>150000</v>
      </c>
      <c r="D204" s="48"/>
      <c r="E204" s="48"/>
      <c r="F204" s="48"/>
      <c r="H204" s="48"/>
      <c r="I204" s="48"/>
      <c r="J204" s="48"/>
      <c r="K204" s="48"/>
      <c r="L204" s="48"/>
      <c r="M204" s="48"/>
      <c r="N204" s="48"/>
    </row>
    <row r="205" spans="1:14" x14ac:dyDescent="0.25">
      <c r="B205" s="130" t="s">
        <v>329</v>
      </c>
      <c r="C205" s="61">
        <f>C201+C204</f>
        <v>285000</v>
      </c>
      <c r="D205" s="48"/>
      <c r="E205" s="48"/>
      <c r="F205" s="48"/>
      <c r="H205" s="48"/>
      <c r="I205" s="48"/>
      <c r="J205" s="48"/>
      <c r="K205" s="48"/>
      <c r="L205" s="48"/>
      <c r="M205" s="48"/>
      <c r="N205" s="48"/>
    </row>
    <row r="206" spans="1:14" x14ac:dyDescent="0.25">
      <c r="B206" s="130" t="s">
        <v>132</v>
      </c>
      <c r="C206" s="51">
        <f>C192</f>
        <v>0.25</v>
      </c>
      <c r="D206" s="48"/>
      <c r="E206" s="48"/>
      <c r="F206" s="48"/>
    </row>
    <row r="207" spans="1:14" x14ac:dyDescent="0.25">
      <c r="B207" s="130" t="s">
        <v>304</v>
      </c>
      <c r="C207" s="61">
        <f>C205*C206</f>
        <v>71250</v>
      </c>
      <c r="D207" s="48"/>
      <c r="E207" s="48"/>
      <c r="F207" s="48"/>
    </row>
    <row r="208" spans="1:14" x14ac:dyDescent="0.25">
      <c r="B208" s="48"/>
      <c r="C208" s="48"/>
      <c r="D208" s="48"/>
      <c r="E208" s="48"/>
      <c r="F208" s="48"/>
    </row>
    <row r="209" spans="1:6" x14ac:dyDescent="0.25">
      <c r="B209" s="48"/>
      <c r="C209" s="48"/>
      <c r="D209" s="48"/>
      <c r="E209" s="48"/>
      <c r="F209" s="48"/>
    </row>
    <row r="210" spans="1:6" x14ac:dyDescent="0.25">
      <c r="B210" s="48"/>
      <c r="C210" s="48"/>
      <c r="D210" s="48"/>
      <c r="E210" s="48"/>
      <c r="F210" s="48"/>
    </row>
    <row r="211" spans="1:6" x14ac:dyDescent="0.25">
      <c r="A211" t="s">
        <v>63</v>
      </c>
      <c r="B211" s="48" t="s">
        <v>4</v>
      </c>
      <c r="C211" s="50">
        <f>C207</f>
        <v>71250</v>
      </c>
      <c r="D211" s="48"/>
      <c r="E211" s="48"/>
      <c r="F211" s="48"/>
    </row>
    <row r="212" spans="1:6" x14ac:dyDescent="0.25">
      <c r="B212" s="48" t="s">
        <v>305</v>
      </c>
      <c r="C212" s="48"/>
      <c r="D212" s="50">
        <f>C207</f>
        <v>71250</v>
      </c>
      <c r="E212" s="48"/>
      <c r="F212" s="48"/>
    </row>
    <row r="213" spans="1:6" x14ac:dyDescent="0.25">
      <c r="B213" s="48"/>
      <c r="C213" s="50"/>
      <c r="D213" s="48"/>
      <c r="E213" s="48"/>
      <c r="F213" s="48"/>
    </row>
    <row r="214" spans="1:6" x14ac:dyDescent="0.25">
      <c r="B214" s="48" t="s">
        <v>6</v>
      </c>
      <c r="C214" s="50">
        <f>D197</f>
        <v>37500</v>
      </c>
      <c r="D214" s="50"/>
      <c r="E214" s="48"/>
      <c r="F214" s="48"/>
    </row>
    <row r="215" spans="1:6" x14ac:dyDescent="0.25">
      <c r="B215" s="130" t="s">
        <v>142</v>
      </c>
      <c r="C215" s="48"/>
      <c r="D215" s="50">
        <f>D197</f>
        <v>37500</v>
      </c>
      <c r="E215" s="48"/>
      <c r="F215" s="48"/>
    </row>
    <row r="216" spans="1:6" x14ac:dyDescent="0.25">
      <c r="B216" s="130"/>
      <c r="C216" s="48"/>
      <c r="D216" s="50"/>
      <c r="E216" s="48"/>
      <c r="F216" s="48"/>
    </row>
    <row r="217" spans="1:6" x14ac:dyDescent="0.25">
      <c r="A217" t="s">
        <v>99</v>
      </c>
      <c r="B217" s="104"/>
      <c r="C217" s="48"/>
      <c r="D217" s="58"/>
      <c r="E217" s="48"/>
      <c r="F217" s="48"/>
    </row>
    <row r="218" spans="1:6" x14ac:dyDescent="0.25">
      <c r="B218" s="48" t="s">
        <v>59</v>
      </c>
      <c r="C218" s="152"/>
      <c r="D218" s="50">
        <f>C201</f>
        <v>135000</v>
      </c>
      <c r="E218" s="48"/>
      <c r="F218" s="48"/>
    </row>
    <row r="219" spans="1:6" x14ac:dyDescent="0.25">
      <c r="B219" s="134"/>
      <c r="C219" s="48"/>
      <c r="D219" s="48"/>
      <c r="E219" s="48"/>
      <c r="F219" s="48"/>
    </row>
    <row r="220" spans="1:6" x14ac:dyDescent="0.25">
      <c r="B220" s="48" t="s">
        <v>79</v>
      </c>
      <c r="C220" s="36">
        <f>C207</f>
        <v>71250</v>
      </c>
      <c r="D220" s="48"/>
      <c r="E220" s="48"/>
      <c r="F220" s="48"/>
    </row>
    <row r="221" spans="1:6" x14ac:dyDescent="0.25">
      <c r="B221" s="104" t="s">
        <v>336</v>
      </c>
      <c r="C221" s="50">
        <f>-C214</f>
        <v>-37500</v>
      </c>
      <c r="D221" s="50">
        <f>C220+C221</f>
        <v>33750</v>
      </c>
      <c r="E221" s="48"/>
      <c r="F221" s="48"/>
    </row>
    <row r="222" spans="1:6" ht="11.25" customHeight="1" x14ac:dyDescent="0.25">
      <c r="B222" s="104"/>
      <c r="C222" s="48"/>
      <c r="D222" s="59"/>
      <c r="E222" s="48"/>
      <c r="F222" s="48"/>
    </row>
    <row r="223" spans="1:6" ht="15" hidden="1" customHeight="1" x14ac:dyDescent="0.25">
      <c r="B223" s="130" t="s">
        <v>78</v>
      </c>
      <c r="C223" s="18"/>
      <c r="D223" s="8">
        <f>D218-D221</f>
        <v>101250</v>
      </c>
    </row>
    <row r="224" spans="1:6" x14ac:dyDescent="0.25">
      <c r="B224" s="1"/>
    </row>
    <row r="225" spans="1:15" x14ac:dyDescent="0.25">
      <c r="C225" s="4"/>
    </row>
    <row r="226" spans="1:15" x14ac:dyDescent="0.25">
      <c r="I226" s="48"/>
      <c r="J226" s="48"/>
      <c r="K226" s="48"/>
      <c r="L226" s="48"/>
      <c r="M226" s="48"/>
      <c r="N226" s="48"/>
      <c r="O226" s="48"/>
    </row>
    <row r="227" spans="1:15" ht="15" customHeight="1" x14ac:dyDescent="0.25">
      <c r="A227" t="s">
        <v>168</v>
      </c>
      <c r="B227" s="174" t="s">
        <v>327</v>
      </c>
      <c r="C227" s="174" t="s">
        <v>337</v>
      </c>
      <c r="D227" s="174" t="s">
        <v>265</v>
      </c>
      <c r="E227" s="174" t="s">
        <v>39</v>
      </c>
      <c r="F227" s="124"/>
      <c r="G227" s="174"/>
      <c r="I227" s="174" t="s">
        <v>337</v>
      </c>
      <c r="J227" s="174" t="s">
        <v>265</v>
      </c>
      <c r="K227" s="174" t="s">
        <v>39</v>
      </c>
      <c r="L227" s="175"/>
      <c r="M227" s="175"/>
      <c r="N227" s="175"/>
      <c r="O227" s="48"/>
    </row>
    <row r="228" spans="1:15" x14ac:dyDescent="0.25">
      <c r="B228" s="174"/>
      <c r="C228" s="174"/>
      <c r="D228" s="174"/>
      <c r="E228" s="174"/>
      <c r="F228" s="124"/>
      <c r="G228" s="174"/>
      <c r="I228" s="174"/>
      <c r="J228" s="174"/>
      <c r="K228" s="174"/>
      <c r="L228" s="175"/>
      <c r="M228" s="175"/>
      <c r="N228" s="175"/>
      <c r="O228" s="48"/>
    </row>
    <row r="229" spans="1:15" x14ac:dyDescent="0.25">
      <c r="B229" s="174"/>
      <c r="C229" s="174"/>
      <c r="D229" s="174"/>
      <c r="E229" s="174"/>
      <c r="F229" s="124"/>
      <c r="G229" s="174"/>
      <c r="I229" s="174"/>
      <c r="J229" s="174"/>
      <c r="K229" s="174"/>
      <c r="L229" s="175"/>
      <c r="M229" s="175"/>
      <c r="N229" s="175"/>
      <c r="O229" s="48"/>
    </row>
    <row r="230" spans="1:15" x14ac:dyDescent="0.25">
      <c r="A230" t="s">
        <v>61</v>
      </c>
      <c r="I230" s="48"/>
      <c r="J230" s="49"/>
      <c r="K230" s="49"/>
      <c r="L230" s="49"/>
      <c r="M230" s="86"/>
      <c r="N230" s="49"/>
      <c r="O230" s="48"/>
    </row>
    <row r="231" spans="1:15" x14ac:dyDescent="0.25">
      <c r="B231" s="54" t="s">
        <v>342</v>
      </c>
      <c r="C231" s="13"/>
      <c r="D231" s="8"/>
      <c r="G231" s="8"/>
      <c r="H231" s="54" t="s">
        <v>328</v>
      </c>
      <c r="I231" s="48"/>
      <c r="J231" s="48"/>
      <c r="K231" s="48"/>
      <c r="L231" s="48"/>
      <c r="M231" s="48"/>
      <c r="N231" s="50"/>
      <c r="O231" s="48"/>
    </row>
    <row r="232" spans="1:15" x14ac:dyDescent="0.25">
      <c r="A232">
        <v>2013</v>
      </c>
      <c r="B232" s="54" t="s">
        <v>338</v>
      </c>
      <c r="C232" s="8">
        <v>35000</v>
      </c>
      <c r="D232" s="31">
        <v>0.25</v>
      </c>
      <c r="E232" s="8">
        <f t="shared" ref="E232:E233" si="1">C232*D232</f>
        <v>8750</v>
      </c>
      <c r="F232" s="8"/>
      <c r="G232" s="8"/>
      <c r="I232" s="48"/>
      <c r="J232" s="48"/>
      <c r="K232" s="48"/>
      <c r="L232" s="48"/>
      <c r="M232" s="48"/>
      <c r="N232" s="50"/>
      <c r="O232" s="48"/>
    </row>
    <row r="233" spans="1:15" x14ac:dyDescent="0.25">
      <c r="A233">
        <v>2014</v>
      </c>
      <c r="B233" s="54" t="s">
        <v>338</v>
      </c>
      <c r="C233">
        <v>65000</v>
      </c>
      <c r="D233" s="31">
        <v>0.25</v>
      </c>
      <c r="E233" s="8">
        <f t="shared" si="1"/>
        <v>16250</v>
      </c>
      <c r="F233" s="8"/>
      <c r="G233" s="157">
        <v>2014</v>
      </c>
      <c r="H233" s="54" t="s">
        <v>338</v>
      </c>
      <c r="I233">
        <v>65000</v>
      </c>
      <c r="J233" s="31">
        <v>0.25</v>
      </c>
      <c r="K233" s="8">
        <f t="shared" ref="K233" si="2">I233*J233</f>
        <v>16250</v>
      </c>
      <c r="M233" s="48"/>
      <c r="N233" s="50"/>
      <c r="O233" s="48"/>
    </row>
    <row r="234" spans="1:15" x14ac:dyDescent="0.25">
      <c r="B234" t="s">
        <v>339</v>
      </c>
      <c r="E234" s="8">
        <f>SUM(E232:E233)</f>
        <v>25000</v>
      </c>
      <c r="F234" s="8"/>
      <c r="G234" s="8"/>
      <c r="H234" t="s">
        <v>343</v>
      </c>
      <c r="I234" s="48"/>
      <c r="J234" s="48"/>
      <c r="K234" s="50">
        <f>K233</f>
        <v>16250</v>
      </c>
      <c r="L234" s="48"/>
      <c r="M234" s="48"/>
      <c r="N234" s="48"/>
      <c r="O234" s="48"/>
    </row>
    <row r="235" spans="1:15" x14ac:dyDescent="0.25">
      <c r="B235" s="50" t="s">
        <v>340</v>
      </c>
      <c r="C235" s="51"/>
      <c r="D235" s="50"/>
      <c r="E235" s="50">
        <f>D193</f>
        <v>37500</v>
      </c>
      <c r="F235" s="50"/>
      <c r="G235" s="8"/>
      <c r="H235" s="50" t="s">
        <v>340</v>
      </c>
      <c r="I235" s="48"/>
      <c r="J235" s="49"/>
      <c r="K235" s="49">
        <f>E234</f>
        <v>25000</v>
      </c>
      <c r="L235" s="49"/>
      <c r="M235" s="48"/>
      <c r="N235" s="48"/>
      <c r="O235" s="48"/>
    </row>
    <row r="236" spans="1:15" x14ac:dyDescent="0.25">
      <c r="B236" s="156" t="s">
        <v>341</v>
      </c>
      <c r="C236" s="104"/>
      <c r="D236" s="104"/>
      <c r="E236" s="61">
        <f>E234-E235</f>
        <v>-12500</v>
      </c>
      <c r="F236" s="50"/>
      <c r="H236" s="156" t="s">
        <v>341</v>
      </c>
      <c r="I236" s="48"/>
      <c r="J236" s="48"/>
      <c r="K236" s="61">
        <f>K234-K235</f>
        <v>-8750</v>
      </c>
      <c r="L236" s="48"/>
      <c r="M236" s="48"/>
      <c r="N236" s="50"/>
      <c r="O236" s="48"/>
    </row>
    <row r="237" spans="1:15" x14ac:dyDescent="0.25">
      <c r="B237" s="48"/>
      <c r="C237" s="49"/>
      <c r="D237" s="49"/>
      <c r="E237" s="48"/>
      <c r="F237" s="48"/>
      <c r="I237" s="48"/>
      <c r="J237" s="48"/>
      <c r="K237" s="48"/>
      <c r="L237" s="48"/>
      <c r="M237" s="48"/>
      <c r="N237" s="50"/>
      <c r="O237" s="48"/>
    </row>
    <row r="238" spans="1:15" x14ac:dyDescent="0.25">
      <c r="A238" t="s">
        <v>67</v>
      </c>
      <c r="C238" s="150">
        <v>2012</v>
      </c>
      <c r="D238" s="150">
        <v>2013</v>
      </c>
      <c r="E238" s="48"/>
      <c r="F238" s="48"/>
      <c r="I238" s="48"/>
      <c r="J238" s="48"/>
      <c r="K238" s="48"/>
      <c r="L238" s="48"/>
      <c r="M238" s="48"/>
      <c r="N238" s="50"/>
      <c r="O238" s="48"/>
    </row>
    <row r="239" spans="1:15" x14ac:dyDescent="0.25">
      <c r="B239" s="48" t="s">
        <v>17</v>
      </c>
      <c r="C239" s="49">
        <v>155000</v>
      </c>
      <c r="D239" s="49">
        <v>155000</v>
      </c>
      <c r="E239" s="48"/>
      <c r="F239" s="48"/>
      <c r="I239" s="48"/>
      <c r="J239" s="48"/>
      <c r="K239" s="48"/>
      <c r="L239" s="48"/>
      <c r="M239" s="48"/>
      <c r="N239" s="48"/>
      <c r="O239" s="48"/>
    </row>
    <row r="240" spans="1:15" x14ac:dyDescent="0.25">
      <c r="B240" s="48"/>
      <c r="C240" s="50"/>
      <c r="D240" s="50"/>
      <c r="E240" s="48"/>
      <c r="F240" s="48"/>
      <c r="I240" s="48"/>
      <c r="J240" s="48"/>
      <c r="K240" s="48"/>
      <c r="L240" s="48"/>
      <c r="M240" s="48"/>
      <c r="N240" s="50"/>
      <c r="O240" s="48"/>
    </row>
    <row r="241" spans="1:15" x14ac:dyDescent="0.25">
      <c r="B241" s="48" t="s">
        <v>344</v>
      </c>
      <c r="C241" s="51"/>
      <c r="D241" s="51"/>
      <c r="E241" s="48"/>
      <c r="F241" s="48"/>
      <c r="I241" s="48"/>
      <c r="J241" s="48"/>
      <c r="K241" s="48"/>
      <c r="L241" s="48"/>
      <c r="M241" s="48"/>
      <c r="N241" s="50"/>
      <c r="O241" s="48"/>
    </row>
    <row r="242" spans="1:15" x14ac:dyDescent="0.25">
      <c r="B242" s="54" t="s">
        <v>338</v>
      </c>
      <c r="C242" s="9">
        <f>-B190</f>
        <v>-50000</v>
      </c>
      <c r="D242" s="9">
        <f>-B191</f>
        <v>-35000</v>
      </c>
      <c r="E242" s="48"/>
      <c r="F242" s="48"/>
      <c r="I242" s="48"/>
      <c r="J242" s="48"/>
      <c r="K242" s="48"/>
      <c r="L242" s="48"/>
      <c r="M242" s="48"/>
      <c r="N242" s="50"/>
      <c r="O242" s="48"/>
    </row>
    <row r="243" spans="1:15" x14ac:dyDescent="0.25">
      <c r="B243" s="130" t="s">
        <v>329</v>
      </c>
      <c r="C243" s="50">
        <f>C239+C242</f>
        <v>105000</v>
      </c>
      <c r="D243" s="50">
        <f>D239+D242</f>
        <v>120000</v>
      </c>
      <c r="E243" s="48"/>
      <c r="F243" s="48"/>
      <c r="I243" s="48"/>
      <c r="J243" s="48"/>
      <c r="K243" s="48"/>
      <c r="L243" s="48"/>
      <c r="M243" s="48"/>
      <c r="N243" s="48"/>
      <c r="O243" s="48"/>
    </row>
    <row r="244" spans="1:15" x14ac:dyDescent="0.25">
      <c r="B244" s="130" t="s">
        <v>43</v>
      </c>
      <c r="C244" s="86">
        <v>0.25</v>
      </c>
      <c r="D244" s="86">
        <v>0.25</v>
      </c>
      <c r="E244" s="48"/>
      <c r="F244" s="48"/>
      <c r="I244" s="48"/>
      <c r="J244" s="48"/>
      <c r="K244" s="48"/>
      <c r="L244" s="48"/>
      <c r="M244" s="48"/>
      <c r="N244" s="48"/>
      <c r="O244" s="48"/>
    </row>
    <row r="245" spans="1:15" x14ac:dyDescent="0.25">
      <c r="B245" s="130" t="s">
        <v>304</v>
      </c>
      <c r="C245" s="61">
        <f>C243*C244</f>
        <v>26250</v>
      </c>
      <c r="D245" s="61">
        <f>D243*D244</f>
        <v>30000</v>
      </c>
      <c r="E245" s="48"/>
      <c r="F245" s="48"/>
      <c r="I245" s="48"/>
      <c r="J245" s="48"/>
      <c r="K245" s="48"/>
      <c r="L245" s="48"/>
      <c r="M245" s="48"/>
      <c r="N245" s="48"/>
      <c r="O245" s="48"/>
    </row>
    <row r="246" spans="1:15" x14ac:dyDescent="0.25">
      <c r="B246" s="48"/>
      <c r="C246" s="50"/>
      <c r="D246" s="48"/>
      <c r="E246" s="48"/>
      <c r="F246" s="48"/>
    </row>
    <row r="247" spans="1:15" x14ac:dyDescent="0.25">
      <c r="A247" t="s">
        <v>63</v>
      </c>
      <c r="B247">
        <v>2012</v>
      </c>
      <c r="C247" s="48"/>
      <c r="D247" s="50"/>
      <c r="E247" s="48"/>
      <c r="F247" s="48"/>
    </row>
    <row r="248" spans="1:15" x14ac:dyDescent="0.25">
      <c r="B248" s="130" t="s">
        <v>330</v>
      </c>
      <c r="C248" s="50">
        <f>C245</f>
        <v>26250</v>
      </c>
      <c r="D248" s="48"/>
      <c r="E248" s="48"/>
      <c r="F248" s="48"/>
    </row>
    <row r="249" spans="1:15" x14ac:dyDescent="0.25">
      <c r="B249" s="130" t="s">
        <v>58</v>
      </c>
      <c r="C249" s="48"/>
      <c r="D249" s="50">
        <f>C245</f>
        <v>26250</v>
      </c>
      <c r="E249" s="48"/>
      <c r="F249" s="48"/>
    </row>
    <row r="250" spans="1:15" x14ac:dyDescent="0.25">
      <c r="B250" s="48"/>
      <c r="C250" s="48"/>
      <c r="D250" s="48"/>
      <c r="E250" s="48"/>
      <c r="F250" s="48"/>
    </row>
    <row r="251" spans="1:15" x14ac:dyDescent="0.25">
      <c r="B251" s="130" t="s">
        <v>330</v>
      </c>
      <c r="C251" s="50">
        <f>D252</f>
        <v>12500</v>
      </c>
      <c r="D251" s="48"/>
      <c r="E251" s="48"/>
      <c r="F251" s="48"/>
    </row>
    <row r="252" spans="1:15" x14ac:dyDescent="0.25">
      <c r="B252" s="48" t="s">
        <v>6</v>
      </c>
      <c r="C252" s="48"/>
      <c r="D252" s="50">
        <f>-E236</f>
        <v>12500</v>
      </c>
      <c r="E252" s="48"/>
      <c r="F252" s="48"/>
    </row>
    <row r="253" spans="1:15" x14ac:dyDescent="0.25">
      <c r="B253" s="48"/>
      <c r="C253" s="48"/>
      <c r="D253" s="50"/>
      <c r="E253" s="48"/>
      <c r="F253" s="48"/>
    </row>
    <row r="254" spans="1:15" x14ac:dyDescent="0.25">
      <c r="B254" s="48">
        <v>2013</v>
      </c>
      <c r="C254" s="48"/>
      <c r="D254" s="50"/>
      <c r="E254" s="48"/>
      <c r="F254" s="48"/>
    </row>
    <row r="255" spans="1:15" x14ac:dyDescent="0.25">
      <c r="B255" s="130" t="s">
        <v>330</v>
      </c>
      <c r="C255" s="50">
        <f>D245</f>
        <v>30000</v>
      </c>
      <c r="D255" s="50"/>
      <c r="E255" s="48"/>
      <c r="F255" s="48"/>
    </row>
    <row r="256" spans="1:15" x14ac:dyDescent="0.25">
      <c r="B256" s="130" t="s">
        <v>58</v>
      </c>
      <c r="C256" s="48"/>
      <c r="D256" s="50">
        <f>D245</f>
        <v>30000</v>
      </c>
      <c r="E256" s="48"/>
      <c r="F256" s="48"/>
    </row>
    <row r="257" spans="1:8" x14ac:dyDescent="0.25">
      <c r="B257" s="48"/>
      <c r="C257" s="50"/>
      <c r="D257" s="48"/>
      <c r="E257" s="48"/>
      <c r="F257" s="48"/>
    </row>
    <row r="258" spans="1:8" x14ac:dyDescent="0.25">
      <c r="B258" s="130" t="s">
        <v>330</v>
      </c>
      <c r="C258" s="50">
        <f>-K236</f>
        <v>8750</v>
      </c>
      <c r="D258" s="50"/>
      <c r="E258" s="48"/>
      <c r="F258" s="48"/>
    </row>
    <row r="259" spans="1:8" x14ac:dyDescent="0.25">
      <c r="B259" s="48" t="s">
        <v>6</v>
      </c>
      <c r="C259" s="48"/>
      <c r="D259" s="50">
        <f>-K236</f>
        <v>8750</v>
      </c>
      <c r="E259" s="48"/>
      <c r="F259" s="48"/>
    </row>
    <row r="260" spans="1:8" x14ac:dyDescent="0.25">
      <c r="B260" s="173"/>
      <c r="C260" s="173"/>
      <c r="D260" s="173"/>
      <c r="E260" s="48"/>
      <c r="F260" s="48"/>
      <c r="H260" s="1"/>
    </row>
    <row r="261" spans="1:8" x14ac:dyDescent="0.25">
      <c r="A261" t="s">
        <v>99</v>
      </c>
      <c r="B261" s="104"/>
      <c r="C261" s="48"/>
      <c r="D261" s="58"/>
      <c r="E261" s="48"/>
      <c r="F261" s="48"/>
      <c r="H261" s="58"/>
    </row>
    <row r="262" spans="1:8" x14ac:dyDescent="0.25">
      <c r="B262" s="127">
        <v>2012</v>
      </c>
      <c r="C262" s="48"/>
      <c r="D262" s="58"/>
      <c r="E262" s="48"/>
      <c r="F262" s="48"/>
      <c r="H262" s="58"/>
    </row>
    <row r="263" spans="1:8" x14ac:dyDescent="0.25">
      <c r="B263" s="48" t="s">
        <v>59</v>
      </c>
      <c r="C263" s="152"/>
      <c r="D263" s="50">
        <f>C239</f>
        <v>155000</v>
      </c>
      <c r="E263" s="48"/>
      <c r="F263" s="48"/>
      <c r="G263" s="18"/>
      <c r="H263" s="48"/>
    </row>
    <row r="264" spans="1:8" x14ac:dyDescent="0.25">
      <c r="B264" s="134"/>
      <c r="C264" s="48"/>
      <c r="D264" s="48"/>
      <c r="E264" s="48"/>
      <c r="F264" s="48"/>
      <c r="G264" s="8"/>
      <c r="H264" s="48"/>
    </row>
    <row r="265" spans="1:8" x14ac:dyDescent="0.25">
      <c r="B265" s="48" t="s">
        <v>79</v>
      </c>
      <c r="C265" s="36">
        <f>C245</f>
        <v>26250</v>
      </c>
      <c r="D265" s="48"/>
      <c r="E265" s="48"/>
      <c r="F265" s="48"/>
      <c r="G265" s="4"/>
      <c r="H265" s="48"/>
    </row>
    <row r="266" spans="1:8" x14ac:dyDescent="0.25">
      <c r="B266" s="134" t="s">
        <v>320</v>
      </c>
      <c r="C266" s="9">
        <f>-E236</f>
        <v>12500</v>
      </c>
      <c r="D266" s="9">
        <f>C265+C266</f>
        <v>38750</v>
      </c>
      <c r="E266" s="48"/>
      <c r="F266" s="48"/>
      <c r="G266" s="8"/>
      <c r="H266" s="50"/>
    </row>
    <row r="267" spans="1:8" x14ac:dyDescent="0.25">
      <c r="B267" s="104" t="s">
        <v>78</v>
      </c>
      <c r="C267" s="48"/>
      <c r="D267" s="147">
        <f>D263-D266</f>
        <v>116250</v>
      </c>
      <c r="E267" s="48"/>
      <c r="F267" s="48"/>
      <c r="H267" s="59"/>
    </row>
    <row r="268" spans="1:8" x14ac:dyDescent="0.25">
      <c r="B268" s="104"/>
      <c r="C268" s="48"/>
      <c r="D268" s="59"/>
      <c r="E268" s="48"/>
      <c r="F268" s="48"/>
      <c r="H268" s="59"/>
    </row>
    <row r="269" spans="1:8" x14ac:dyDescent="0.25">
      <c r="B269" s="127">
        <v>2013</v>
      </c>
      <c r="C269" s="48"/>
      <c r="D269" s="58"/>
      <c r="E269" s="48"/>
      <c r="F269" s="48"/>
      <c r="H269" s="48"/>
    </row>
    <row r="270" spans="1:8" x14ac:dyDescent="0.25">
      <c r="B270" s="48" t="s">
        <v>59</v>
      </c>
      <c r="C270" s="152"/>
      <c r="D270" s="50">
        <f>D239</f>
        <v>155000</v>
      </c>
      <c r="E270" s="48"/>
      <c r="F270" s="48"/>
      <c r="H270" s="48"/>
    </row>
    <row r="271" spans="1:8" x14ac:dyDescent="0.25">
      <c r="B271" s="134"/>
      <c r="C271" s="48"/>
      <c r="D271" s="48"/>
      <c r="E271" s="48"/>
      <c r="F271" s="48"/>
    </row>
    <row r="272" spans="1:8" x14ac:dyDescent="0.25">
      <c r="B272" s="48" t="s">
        <v>79</v>
      </c>
      <c r="C272" s="36">
        <f>D245</f>
        <v>30000</v>
      </c>
      <c r="D272" s="48"/>
      <c r="E272" s="48"/>
      <c r="F272" s="48"/>
    </row>
    <row r="273" spans="1:11" x14ac:dyDescent="0.25">
      <c r="B273" s="134" t="s">
        <v>320</v>
      </c>
      <c r="C273" s="9">
        <f>-K236</f>
        <v>8750</v>
      </c>
      <c r="D273" s="9">
        <f>C272+C273</f>
        <v>38750</v>
      </c>
      <c r="E273" s="48"/>
      <c r="F273" s="48"/>
    </row>
    <row r="274" spans="1:11" x14ac:dyDescent="0.25">
      <c r="B274" s="104" t="s">
        <v>78</v>
      </c>
      <c r="C274" s="48"/>
      <c r="D274" s="147">
        <f>D270-D273</f>
        <v>116250</v>
      </c>
      <c r="E274" s="48"/>
      <c r="F274" s="48"/>
    </row>
    <row r="275" spans="1:11" x14ac:dyDescent="0.25">
      <c r="B275" s="104"/>
      <c r="C275" s="48"/>
      <c r="D275" s="147"/>
      <c r="E275" s="48"/>
      <c r="F275" s="48"/>
    </row>
    <row r="276" spans="1:11" x14ac:dyDescent="0.25">
      <c r="B276" s="48"/>
      <c r="C276" s="48"/>
      <c r="D276" s="48"/>
      <c r="E276" s="48"/>
      <c r="F276" s="48"/>
    </row>
    <row r="277" spans="1:11" x14ac:dyDescent="0.25">
      <c r="A277" s="1" t="s">
        <v>170</v>
      </c>
      <c r="B277" s="48"/>
      <c r="C277" s="48"/>
      <c r="D277" s="48"/>
      <c r="E277" s="48"/>
      <c r="F277" s="48"/>
      <c r="G277" s="48"/>
      <c r="H277" s="48"/>
      <c r="I277" s="48"/>
      <c r="J277" s="48"/>
      <c r="K277" s="48"/>
    </row>
    <row r="279" spans="1:11" x14ac:dyDescent="0.25">
      <c r="F279" s="48"/>
      <c r="G279" s="48"/>
      <c r="H279" s="48"/>
      <c r="I279" s="48"/>
    </row>
    <row r="280" spans="1:11" x14ac:dyDescent="0.25">
      <c r="A280" s="122" t="s">
        <v>115</v>
      </c>
      <c r="B280" s="122" t="s">
        <v>187</v>
      </c>
      <c r="C280" s="122" t="s">
        <v>24</v>
      </c>
      <c r="D280" s="126" t="s">
        <v>345</v>
      </c>
      <c r="F280" s="48"/>
      <c r="G280" s="127"/>
      <c r="H280" s="48"/>
      <c r="I280" s="48"/>
    </row>
    <row r="281" spans="1:11" x14ac:dyDescent="0.25">
      <c r="A281" s="27">
        <v>2009</v>
      </c>
      <c r="B281" s="7">
        <v>120000</v>
      </c>
      <c r="C281" s="13">
        <v>0.34</v>
      </c>
      <c r="D281" s="8">
        <f>B281*C281</f>
        <v>40800</v>
      </c>
      <c r="F281" s="48"/>
      <c r="G281" s="48"/>
      <c r="H281" s="48"/>
      <c r="I281" s="48"/>
    </row>
    <row r="282" spans="1:11" x14ac:dyDescent="0.25">
      <c r="A282" s="27">
        <v>2010</v>
      </c>
      <c r="B282" s="7">
        <v>90000</v>
      </c>
      <c r="C282" s="13">
        <v>0.34</v>
      </c>
      <c r="D282" s="8">
        <f t="shared" ref="D282:D284" si="3">B282*C282</f>
        <v>30600.000000000004</v>
      </c>
      <c r="F282" s="48"/>
      <c r="G282" s="50"/>
      <c r="H282" s="48"/>
      <c r="I282" s="48"/>
    </row>
    <row r="283" spans="1:11" x14ac:dyDescent="0.25">
      <c r="A283" s="27">
        <v>2011</v>
      </c>
      <c r="B283" s="54">
        <v>-280000</v>
      </c>
      <c r="C283" s="13">
        <v>0.38</v>
      </c>
      <c r="D283" s="8">
        <f t="shared" si="3"/>
        <v>-106400</v>
      </c>
      <c r="F283" s="48"/>
      <c r="G283" s="50"/>
      <c r="H283" s="48"/>
      <c r="I283" s="48"/>
    </row>
    <row r="284" spans="1:11" x14ac:dyDescent="0.25">
      <c r="A284" s="27">
        <v>2012</v>
      </c>
      <c r="B284" s="7">
        <v>220000</v>
      </c>
      <c r="C284" s="13">
        <v>0.38</v>
      </c>
      <c r="D284" s="8">
        <f t="shared" si="3"/>
        <v>83600</v>
      </c>
      <c r="F284" s="48"/>
      <c r="G284" s="50"/>
      <c r="H284" s="48"/>
      <c r="I284" s="48"/>
    </row>
    <row r="285" spans="1:11" x14ac:dyDescent="0.25">
      <c r="A285" s="27"/>
      <c r="B285" s="7"/>
      <c r="C285" s="13"/>
      <c r="F285" s="48"/>
      <c r="G285" s="51"/>
      <c r="H285" s="48"/>
      <c r="I285" s="48"/>
    </row>
    <row r="286" spans="1:11" x14ac:dyDescent="0.25">
      <c r="B286" s="159">
        <v>2009</v>
      </c>
      <c r="F286" s="48"/>
      <c r="G286" s="50"/>
      <c r="H286" s="48"/>
      <c r="I286" s="48"/>
    </row>
    <row r="287" spans="1:11" x14ac:dyDescent="0.25">
      <c r="A287" t="s">
        <v>61</v>
      </c>
      <c r="B287" t="s">
        <v>204</v>
      </c>
      <c r="C287" s="8">
        <f>D281</f>
        <v>40800</v>
      </c>
      <c r="F287" s="48"/>
      <c r="G287" s="48"/>
      <c r="H287" s="48"/>
      <c r="I287" s="48"/>
    </row>
    <row r="288" spans="1:11" x14ac:dyDescent="0.25">
      <c r="B288" t="s">
        <v>5</v>
      </c>
      <c r="D288" s="8">
        <f>D281</f>
        <v>40800</v>
      </c>
      <c r="F288" s="48"/>
      <c r="G288" s="48"/>
      <c r="H288" s="48"/>
      <c r="I288" s="48"/>
    </row>
    <row r="289" spans="2:9" x14ac:dyDescent="0.25">
      <c r="F289" s="48"/>
      <c r="G289" s="48"/>
      <c r="H289" s="48"/>
      <c r="I289" s="48"/>
    </row>
    <row r="290" spans="2:9" x14ac:dyDescent="0.25">
      <c r="B290" s="126">
        <v>2010</v>
      </c>
      <c r="C290" s="8"/>
      <c r="F290" s="48"/>
      <c r="H290" s="48"/>
      <c r="I290" s="48"/>
    </row>
    <row r="291" spans="2:9" x14ac:dyDescent="0.25">
      <c r="B291" t="s">
        <v>204</v>
      </c>
      <c r="C291" s="8">
        <f>D282</f>
        <v>30600.000000000004</v>
      </c>
      <c r="D291" s="8"/>
      <c r="F291" s="48"/>
      <c r="G291" s="50"/>
      <c r="H291" s="48"/>
      <c r="I291" s="48"/>
    </row>
    <row r="292" spans="2:9" x14ac:dyDescent="0.25">
      <c r="B292" t="s">
        <v>5</v>
      </c>
      <c r="D292" s="8">
        <f>D282</f>
        <v>30600.000000000004</v>
      </c>
      <c r="F292" s="48"/>
      <c r="H292" s="49"/>
      <c r="I292" s="48"/>
    </row>
    <row r="293" spans="2:9" x14ac:dyDescent="0.25">
      <c r="D293" s="8"/>
      <c r="F293" s="48"/>
      <c r="H293" s="49"/>
      <c r="I293" s="48"/>
    </row>
    <row r="294" spans="2:9" x14ac:dyDescent="0.25">
      <c r="B294">
        <v>2011</v>
      </c>
      <c r="C294" s="4"/>
      <c r="F294" s="48"/>
      <c r="G294" s="50">
        <f>B283+B282+B281</f>
        <v>-70000</v>
      </c>
      <c r="H294" s="48"/>
      <c r="I294" s="48"/>
    </row>
    <row r="295" spans="2:9" x14ac:dyDescent="0.25">
      <c r="B295" t="s">
        <v>331</v>
      </c>
      <c r="C295" s="8">
        <f>D281+D282</f>
        <v>71400</v>
      </c>
      <c r="D295" s="4"/>
      <c r="H295" s="4"/>
    </row>
    <row r="296" spans="2:9" x14ac:dyDescent="0.25">
      <c r="B296" s="27" t="s">
        <v>349</v>
      </c>
      <c r="D296" s="4">
        <f>C295</f>
        <v>71400</v>
      </c>
    </row>
    <row r="297" spans="2:9" x14ac:dyDescent="0.25">
      <c r="I297" s="8"/>
    </row>
    <row r="298" spans="2:9" x14ac:dyDescent="0.25">
      <c r="B298" t="s">
        <v>6</v>
      </c>
      <c r="C298" s="8">
        <f>(-G294*C283)</f>
        <v>26600</v>
      </c>
    </row>
    <row r="299" spans="2:9" x14ac:dyDescent="0.25">
      <c r="B299" s="27" t="s">
        <v>127</v>
      </c>
      <c r="D299" s="4">
        <f>C298</f>
        <v>26600</v>
      </c>
    </row>
    <row r="300" spans="2:9" x14ac:dyDescent="0.25">
      <c r="B300" s="1"/>
    </row>
    <row r="301" spans="2:9" x14ac:dyDescent="0.25">
      <c r="B301" s="1">
        <v>2012</v>
      </c>
    </row>
    <row r="302" spans="2:9" x14ac:dyDescent="0.25">
      <c r="B302" t="s">
        <v>347</v>
      </c>
      <c r="C302" s="8">
        <f>D284-C298</f>
        <v>57000</v>
      </c>
    </row>
    <row r="303" spans="2:9" x14ac:dyDescent="0.25">
      <c r="B303" t="s">
        <v>348</v>
      </c>
      <c r="C303" s="7"/>
      <c r="D303" s="7">
        <f>C302</f>
        <v>57000</v>
      </c>
    </row>
    <row r="304" spans="2:9" x14ac:dyDescent="0.25">
      <c r="C304" s="7"/>
      <c r="D304" s="7"/>
    </row>
    <row r="305" spans="1:6" x14ac:dyDescent="0.25">
      <c r="B305" t="s">
        <v>209</v>
      </c>
      <c r="C305" s="7">
        <f>C298</f>
        <v>26600</v>
      </c>
      <c r="D305" s="7"/>
    </row>
    <row r="306" spans="1:6" x14ac:dyDescent="0.25">
      <c r="B306" t="s">
        <v>6</v>
      </c>
      <c r="C306" s="4"/>
      <c r="D306" s="4">
        <f>D299</f>
        <v>26600</v>
      </c>
    </row>
    <row r="307" spans="1:6" x14ac:dyDescent="0.25">
      <c r="D307" s="4"/>
      <c r="E307" s="1"/>
      <c r="F307" s="1"/>
    </row>
    <row r="308" spans="1:6" x14ac:dyDescent="0.25">
      <c r="B308" t="s">
        <v>351</v>
      </c>
      <c r="D308" s="158">
        <f>B283</f>
        <v>-280000</v>
      </c>
    </row>
    <row r="309" spans="1:6" x14ac:dyDescent="0.25">
      <c r="B309" s="22"/>
      <c r="C309" s="22"/>
      <c r="D309" s="22"/>
    </row>
    <row r="310" spans="1:6" x14ac:dyDescent="0.25">
      <c r="B310" s="1" t="s">
        <v>352</v>
      </c>
      <c r="C310" s="4">
        <f>D296</f>
        <v>71400</v>
      </c>
      <c r="D310" s="73"/>
    </row>
    <row r="311" spans="1:6" x14ac:dyDescent="0.25">
      <c r="B311" t="s">
        <v>353</v>
      </c>
      <c r="C311" s="18">
        <f>D299</f>
        <v>26600</v>
      </c>
      <c r="D311" s="18">
        <f>C310+C311</f>
        <v>98000</v>
      </c>
    </row>
    <row r="312" spans="1:6" ht="15.75" thickBot="1" x14ac:dyDescent="0.3">
      <c r="B312" s="27" t="s">
        <v>350</v>
      </c>
      <c r="C312" s="4"/>
      <c r="D312" s="60">
        <f>D308+D311</f>
        <v>-182000</v>
      </c>
    </row>
    <row r="313" spans="1:6" ht="15.75" thickTop="1" x14ac:dyDescent="0.25">
      <c r="C313" s="8"/>
      <c r="D313" s="8"/>
    </row>
    <row r="314" spans="1:6" x14ac:dyDescent="0.25">
      <c r="B314" t="s">
        <v>351</v>
      </c>
      <c r="D314" s="158">
        <f>B284</f>
        <v>220000</v>
      </c>
    </row>
    <row r="315" spans="1:6" x14ac:dyDescent="0.25">
      <c r="B315" s="22"/>
      <c r="C315" s="22"/>
      <c r="D315" s="22"/>
    </row>
    <row r="316" spans="1:6" x14ac:dyDescent="0.25">
      <c r="B316" s="1" t="s">
        <v>79</v>
      </c>
      <c r="C316" s="4">
        <f>C302</f>
        <v>57000</v>
      </c>
      <c r="D316" s="73"/>
    </row>
    <row r="317" spans="1:6" x14ac:dyDescent="0.25">
      <c r="B317" t="s">
        <v>320</v>
      </c>
      <c r="C317" s="8">
        <f>C305</f>
        <v>26600</v>
      </c>
      <c r="D317" s="18">
        <f>C316+C317</f>
        <v>83600</v>
      </c>
    </row>
    <row r="318" spans="1:6" ht="15.75" thickBot="1" x14ac:dyDescent="0.3">
      <c r="B318" s="27" t="s">
        <v>350</v>
      </c>
      <c r="C318" s="4"/>
      <c r="D318" s="60">
        <f>D314-D317</f>
        <v>136400</v>
      </c>
    </row>
    <row r="319" spans="1:6" ht="15.75" thickTop="1" x14ac:dyDescent="0.25">
      <c r="C319" s="18"/>
    </row>
    <row r="320" spans="1:6" x14ac:dyDescent="0.25">
      <c r="A320" t="s">
        <v>63</v>
      </c>
      <c r="B320">
        <v>2011</v>
      </c>
      <c r="C320" s="8"/>
    </row>
    <row r="321" spans="1:8" x14ac:dyDescent="0.25">
      <c r="B321" t="s">
        <v>331</v>
      </c>
      <c r="C321" s="8">
        <f>C295</f>
        <v>71400</v>
      </c>
      <c r="D321" s="4"/>
    </row>
    <row r="322" spans="1:8" x14ac:dyDescent="0.25">
      <c r="B322" s="27" t="s">
        <v>349</v>
      </c>
      <c r="D322" s="4">
        <f>C321</f>
        <v>71400</v>
      </c>
    </row>
    <row r="323" spans="1:8" x14ac:dyDescent="0.25">
      <c r="B323" s="1"/>
      <c r="D323" s="48"/>
    </row>
    <row r="324" spans="1:8" x14ac:dyDescent="0.25">
      <c r="B324" t="s">
        <v>6</v>
      </c>
      <c r="C324" s="7">
        <f>(-G294*C283)*0.75</f>
        <v>19950</v>
      </c>
      <c r="D324" s="48"/>
    </row>
    <row r="325" spans="1:8" x14ac:dyDescent="0.25">
      <c r="B325" s="27" t="s">
        <v>127</v>
      </c>
      <c r="D325" s="8">
        <f>C324</f>
        <v>19950</v>
      </c>
    </row>
    <row r="326" spans="1:8" x14ac:dyDescent="0.25">
      <c r="C326" s="4"/>
    </row>
    <row r="327" spans="1:8" x14ac:dyDescent="0.25">
      <c r="E327" s="75"/>
      <c r="F327" s="75"/>
    </row>
    <row r="328" spans="1:8" x14ac:dyDescent="0.25">
      <c r="A328" s="1" t="s">
        <v>198</v>
      </c>
      <c r="G328" s="174"/>
    </row>
    <row r="329" spans="1:8" x14ac:dyDescent="0.25">
      <c r="B329" s="122" t="s">
        <v>91</v>
      </c>
      <c r="C329" s="122" t="s">
        <v>43</v>
      </c>
      <c r="E329" s="122" t="s">
        <v>203</v>
      </c>
      <c r="F329" s="126"/>
      <c r="G329" s="174"/>
      <c r="H329" s="122"/>
    </row>
    <row r="330" spans="1:8" x14ac:dyDescent="0.25">
      <c r="A330">
        <v>2006</v>
      </c>
      <c r="B330" s="4">
        <v>160000</v>
      </c>
      <c r="C330" s="13">
        <v>0.42</v>
      </c>
      <c r="E330" s="7">
        <f>B330*C330</f>
        <v>67200</v>
      </c>
      <c r="F330" s="7"/>
    </row>
    <row r="331" spans="1:8" x14ac:dyDescent="0.25">
      <c r="A331">
        <v>2007</v>
      </c>
      <c r="B331" s="4">
        <v>250000</v>
      </c>
      <c r="C331" s="13">
        <v>0.42</v>
      </c>
      <c r="E331" s="7">
        <f>B331*C331</f>
        <v>105000</v>
      </c>
      <c r="F331" s="7"/>
    </row>
    <row r="332" spans="1:8" x14ac:dyDescent="0.25">
      <c r="A332">
        <v>2008</v>
      </c>
      <c r="B332" s="4">
        <v>80000</v>
      </c>
      <c r="C332" s="13">
        <v>0.38</v>
      </c>
      <c r="E332" s="7">
        <f t="shared" ref="E332:E336" si="4">B332*C332</f>
        <v>30400</v>
      </c>
      <c r="F332" s="7"/>
    </row>
    <row r="333" spans="1:8" x14ac:dyDescent="0.25">
      <c r="A333">
        <v>2009</v>
      </c>
      <c r="B333" s="74">
        <v>-160000</v>
      </c>
      <c r="C333" s="13">
        <v>0.38</v>
      </c>
      <c r="E333" s="7"/>
      <c r="F333" s="7"/>
      <c r="G333" s="74"/>
      <c r="H333" s="7"/>
    </row>
    <row r="334" spans="1:8" x14ac:dyDescent="0.25">
      <c r="A334">
        <v>2010</v>
      </c>
      <c r="B334" s="74">
        <v>-380000</v>
      </c>
      <c r="C334" s="13">
        <v>0.38</v>
      </c>
      <c r="E334" s="7"/>
      <c r="F334" s="7"/>
      <c r="G334" s="74"/>
      <c r="H334" s="7"/>
    </row>
    <row r="335" spans="1:8" x14ac:dyDescent="0.25">
      <c r="A335">
        <v>2011</v>
      </c>
      <c r="B335" s="4">
        <v>130000</v>
      </c>
      <c r="C335" s="13">
        <v>0.38</v>
      </c>
      <c r="E335" s="7">
        <f>B335*C335</f>
        <v>49400</v>
      </c>
      <c r="F335" s="7"/>
      <c r="G335" s="74">
        <f>B334+B332+B331</f>
        <v>-50000</v>
      </c>
    </row>
    <row r="336" spans="1:8" x14ac:dyDescent="0.25">
      <c r="A336">
        <v>2012</v>
      </c>
      <c r="B336" s="4">
        <v>145000</v>
      </c>
      <c r="C336" s="13">
        <v>0.38</v>
      </c>
      <c r="E336" s="7">
        <f t="shared" si="4"/>
        <v>55100</v>
      </c>
      <c r="F336" s="7"/>
    </row>
    <row r="338" spans="2:10" x14ac:dyDescent="0.25">
      <c r="B338" s="122">
        <v>2008</v>
      </c>
    </row>
    <row r="339" spans="2:10" x14ac:dyDescent="0.25">
      <c r="B339" t="s">
        <v>60</v>
      </c>
      <c r="C339" s="7">
        <f>E332</f>
        <v>30400</v>
      </c>
    </row>
    <row r="340" spans="2:10" x14ac:dyDescent="0.25">
      <c r="B340" t="s">
        <v>5</v>
      </c>
      <c r="D340" s="8">
        <f>C339</f>
        <v>30400</v>
      </c>
    </row>
    <row r="342" spans="2:10" x14ac:dyDescent="0.25">
      <c r="B342" s="122">
        <v>2009</v>
      </c>
    </row>
    <row r="343" spans="2:10" x14ac:dyDescent="0.25">
      <c r="B343" t="s">
        <v>331</v>
      </c>
      <c r="C343" s="4">
        <f>E330</f>
        <v>67200</v>
      </c>
      <c r="G343" s="173"/>
      <c r="H343" s="173"/>
      <c r="I343" s="173"/>
    </row>
    <row r="344" spans="2:10" x14ac:dyDescent="0.25">
      <c r="B344" t="s">
        <v>346</v>
      </c>
      <c r="D344" s="4">
        <f>C343</f>
        <v>67200</v>
      </c>
      <c r="G344" s="48"/>
      <c r="H344" s="48"/>
      <c r="I344" s="48"/>
    </row>
    <row r="345" spans="2:10" x14ac:dyDescent="0.25">
      <c r="B345" s="1"/>
      <c r="D345" s="4"/>
      <c r="G345" s="50"/>
      <c r="H345" s="48"/>
      <c r="I345" s="48"/>
    </row>
    <row r="346" spans="2:10" x14ac:dyDescent="0.25">
      <c r="B346" s="126">
        <v>2010</v>
      </c>
      <c r="G346" s="50"/>
      <c r="H346" s="48"/>
      <c r="I346" s="48"/>
    </row>
    <row r="347" spans="2:10" x14ac:dyDescent="0.25">
      <c r="B347" t="s">
        <v>331</v>
      </c>
      <c r="C347" s="8">
        <f>E331+E332</f>
        <v>135400</v>
      </c>
      <c r="G347" s="50"/>
      <c r="H347" s="48"/>
      <c r="I347" s="48"/>
    </row>
    <row r="348" spans="2:10" x14ac:dyDescent="0.25">
      <c r="B348" t="s">
        <v>346</v>
      </c>
      <c r="D348" s="4">
        <f>C347</f>
        <v>135400</v>
      </c>
      <c r="G348" s="48"/>
      <c r="H348" s="48"/>
      <c r="I348" s="48"/>
      <c r="J348" s="48"/>
    </row>
    <row r="349" spans="2:10" x14ac:dyDescent="0.25">
      <c r="B349" s="1" t="s">
        <v>354</v>
      </c>
      <c r="D349" s="4"/>
      <c r="G349" s="48"/>
      <c r="H349" s="48"/>
      <c r="I349" s="48"/>
      <c r="J349" s="48"/>
    </row>
    <row r="350" spans="2:10" x14ac:dyDescent="0.25">
      <c r="C350" s="8"/>
      <c r="H350" s="48"/>
      <c r="I350" s="48"/>
      <c r="J350" s="48"/>
    </row>
    <row r="351" spans="2:10" x14ac:dyDescent="0.25">
      <c r="B351" t="s">
        <v>141</v>
      </c>
      <c r="C351" s="7">
        <f>-G335*C334</f>
        <v>19000</v>
      </c>
      <c r="D351" s="7"/>
      <c r="G351" s="51"/>
      <c r="H351" s="48"/>
      <c r="I351" s="48"/>
    </row>
    <row r="352" spans="2:10" x14ac:dyDescent="0.25">
      <c r="B352" t="s">
        <v>356</v>
      </c>
      <c r="C352" s="7"/>
      <c r="D352" s="7">
        <f>C351</f>
        <v>19000</v>
      </c>
      <c r="G352" s="50"/>
      <c r="H352" s="48"/>
      <c r="I352" s="48"/>
    </row>
    <row r="353" spans="1:8" x14ac:dyDescent="0.25">
      <c r="B353" s="1" t="s">
        <v>355</v>
      </c>
      <c r="C353" s="8"/>
      <c r="G353" s="50"/>
    </row>
    <row r="354" spans="1:8" x14ac:dyDescent="0.25">
      <c r="D354" s="8"/>
      <c r="G354" s="74"/>
      <c r="H354" s="48"/>
    </row>
    <row r="355" spans="1:8" x14ac:dyDescent="0.25">
      <c r="B355" s="126">
        <v>2011</v>
      </c>
      <c r="G355" s="13"/>
    </row>
    <row r="356" spans="1:8" x14ac:dyDescent="0.25">
      <c r="B356" t="s">
        <v>60</v>
      </c>
      <c r="C356" s="8">
        <f>E335-C351</f>
        <v>30400</v>
      </c>
      <c r="G356" s="7"/>
    </row>
    <row r="357" spans="1:8" x14ac:dyDescent="0.25">
      <c r="B357" t="s">
        <v>5</v>
      </c>
      <c r="D357" s="8">
        <f>C356</f>
        <v>30400</v>
      </c>
      <c r="G357" s="4"/>
    </row>
    <row r="358" spans="1:8" x14ac:dyDescent="0.25">
      <c r="D358" s="8"/>
    </row>
    <row r="359" spans="1:8" x14ac:dyDescent="0.25">
      <c r="B359" t="s">
        <v>200</v>
      </c>
      <c r="C359" s="8">
        <f>C351</f>
        <v>19000</v>
      </c>
    </row>
    <row r="360" spans="1:8" x14ac:dyDescent="0.25">
      <c r="B360" t="s">
        <v>141</v>
      </c>
      <c r="C360" s="8"/>
      <c r="D360" s="8">
        <f>D352</f>
        <v>19000</v>
      </c>
    </row>
    <row r="361" spans="1:8" x14ac:dyDescent="0.25">
      <c r="D361" s="8"/>
    </row>
    <row r="362" spans="1:8" x14ac:dyDescent="0.25">
      <c r="B362" s="126">
        <v>2012</v>
      </c>
    </row>
    <row r="363" spans="1:8" x14ac:dyDescent="0.25">
      <c r="B363" t="s">
        <v>60</v>
      </c>
      <c r="C363" s="8">
        <f>E336</f>
        <v>55100</v>
      </c>
    </row>
    <row r="364" spans="1:8" x14ac:dyDescent="0.25">
      <c r="B364" t="s">
        <v>5</v>
      </c>
      <c r="D364" s="8">
        <f>E336</f>
        <v>55100</v>
      </c>
    </row>
    <row r="365" spans="1:8" x14ac:dyDescent="0.25">
      <c r="C365" s="8"/>
    </row>
    <row r="366" spans="1:8" x14ac:dyDescent="0.25">
      <c r="D366" s="8"/>
    </row>
    <row r="368" spans="1:8" x14ac:dyDescent="0.25">
      <c r="A368" s="1" t="s">
        <v>214</v>
      </c>
    </row>
    <row r="369" spans="1:11" x14ac:dyDescent="0.25">
      <c r="B369" t="s">
        <v>215</v>
      </c>
      <c r="C369" s="18">
        <v>950000</v>
      </c>
    </row>
    <row r="370" spans="1:11" x14ac:dyDescent="0.25">
      <c r="B370" t="s">
        <v>216</v>
      </c>
      <c r="C370" s="76">
        <v>940000</v>
      </c>
      <c r="G370" s="123"/>
    </row>
    <row r="371" spans="1:11" x14ac:dyDescent="0.25">
      <c r="B371" t="s">
        <v>357</v>
      </c>
      <c r="C371" s="18">
        <f>C369-C370</f>
        <v>10000</v>
      </c>
    </row>
    <row r="372" spans="1:11" x14ac:dyDescent="0.25">
      <c r="B372" t="s">
        <v>34</v>
      </c>
      <c r="C372" s="77">
        <v>3000</v>
      </c>
    </row>
    <row r="373" spans="1:11" ht="15" customHeight="1" x14ac:dyDescent="0.25">
      <c r="B373" s="123" t="s">
        <v>43</v>
      </c>
      <c r="C373" s="46">
        <f>C372/C371</f>
        <v>0.3</v>
      </c>
    </row>
    <row r="374" spans="1:11" ht="15" customHeight="1" x14ac:dyDescent="0.25">
      <c r="A374" s="48"/>
      <c r="B374" s="128"/>
      <c r="C374" s="140"/>
      <c r="D374" s="48"/>
      <c r="E374" s="48"/>
      <c r="F374" s="48"/>
      <c r="G374" s="48"/>
      <c r="H374" s="48"/>
      <c r="I374" s="48"/>
    </row>
    <row r="375" spans="1:11" ht="30" x14ac:dyDescent="0.25">
      <c r="A375" s="48" t="s">
        <v>115</v>
      </c>
      <c r="B375" s="149" t="s">
        <v>358</v>
      </c>
      <c r="C375" s="148" t="s">
        <v>360</v>
      </c>
      <c r="D375" s="151" t="s">
        <v>43</v>
      </c>
      <c r="E375" s="160"/>
      <c r="F375" s="160"/>
      <c r="G375" s="173"/>
      <c r="H375" s="148"/>
      <c r="I375" s="148"/>
      <c r="J375" s="22"/>
      <c r="K375" s="79"/>
    </row>
    <row r="376" spans="1:11" x14ac:dyDescent="0.25">
      <c r="A376" s="48"/>
      <c r="B376" s="149" t="s">
        <v>70</v>
      </c>
      <c r="C376" s="161">
        <f>(C369-50000)-(940000-55000)</f>
        <v>15000</v>
      </c>
      <c r="D376" s="162">
        <f>C373</f>
        <v>0.3</v>
      </c>
      <c r="E376" s="163">
        <f>C376*D376</f>
        <v>4500</v>
      </c>
      <c r="F376" s="160"/>
      <c r="G376" s="173"/>
      <c r="H376" s="148"/>
      <c r="I376" s="148"/>
      <c r="J376" s="22"/>
      <c r="K376" s="79"/>
    </row>
    <row r="377" spans="1:11" ht="15" customHeight="1" x14ac:dyDescent="0.25">
      <c r="A377" s="48"/>
      <c r="B377" s="50" t="s">
        <v>311</v>
      </c>
      <c r="C377" s="49">
        <v>50000</v>
      </c>
      <c r="D377" s="162">
        <f>C373</f>
        <v>0.3</v>
      </c>
      <c r="E377" s="163">
        <f t="shared" ref="E377:E378" si="5">C377*D377</f>
        <v>15000</v>
      </c>
      <c r="F377" s="48"/>
      <c r="G377" s="50"/>
      <c r="H377" s="48"/>
      <c r="I377" s="48"/>
    </row>
    <row r="378" spans="1:11" ht="15" customHeight="1" x14ac:dyDescent="0.25">
      <c r="A378" s="48"/>
      <c r="B378" s="50" t="s">
        <v>359</v>
      </c>
      <c r="C378" s="49">
        <v>-6000</v>
      </c>
      <c r="D378" s="162">
        <f>C373</f>
        <v>0.3</v>
      </c>
      <c r="E378" s="163">
        <f t="shared" si="5"/>
        <v>-1800</v>
      </c>
      <c r="F378" s="48"/>
      <c r="G378" s="50"/>
      <c r="H378" s="48"/>
      <c r="I378" s="48"/>
    </row>
    <row r="379" spans="1:11" x14ac:dyDescent="0.25">
      <c r="A379" s="48"/>
      <c r="B379" s="50" t="s">
        <v>361</v>
      </c>
      <c r="C379" s="51"/>
      <c r="D379" s="50"/>
      <c r="E379" s="142">
        <f>E376+E377+E378</f>
        <v>17700</v>
      </c>
      <c r="F379" s="36"/>
      <c r="G379" s="50"/>
      <c r="H379" s="48"/>
      <c r="I379" s="48"/>
    </row>
    <row r="380" spans="1:11" x14ac:dyDescent="0.25">
      <c r="A380" s="48"/>
      <c r="B380" s="164" t="s">
        <v>362</v>
      </c>
      <c r="C380" s="48"/>
      <c r="D380" s="48"/>
      <c r="E380" s="48">
        <v>3000</v>
      </c>
      <c r="F380" s="48"/>
      <c r="G380" s="48"/>
      <c r="H380" s="48"/>
      <c r="I380" s="48"/>
    </row>
    <row r="381" spans="1:11" x14ac:dyDescent="0.25">
      <c r="A381" s="48"/>
      <c r="B381" s="50" t="s">
        <v>363</v>
      </c>
      <c r="C381" s="48"/>
      <c r="D381" s="50"/>
      <c r="E381" s="36">
        <f>E379-E380</f>
        <v>14700</v>
      </c>
      <c r="F381" s="36"/>
      <c r="G381" s="50"/>
      <c r="H381" s="48"/>
      <c r="I381" s="48"/>
    </row>
    <row r="382" spans="1:11" x14ac:dyDescent="0.25">
      <c r="A382" s="48"/>
      <c r="B382" s="128"/>
      <c r="C382" s="140"/>
      <c r="D382" s="48"/>
      <c r="E382" s="48"/>
      <c r="F382" s="48"/>
      <c r="G382" s="48"/>
      <c r="H382" s="48"/>
      <c r="I382" s="48"/>
    </row>
    <row r="383" spans="1:11" x14ac:dyDescent="0.25">
      <c r="A383" s="48"/>
      <c r="B383" s="128" t="s">
        <v>82</v>
      </c>
      <c r="D383" s="49">
        <v>80000</v>
      </c>
      <c r="E383" s="48"/>
      <c r="F383" s="48"/>
      <c r="G383" s="48"/>
      <c r="H383" s="48"/>
      <c r="I383" s="48"/>
    </row>
    <row r="384" spans="1:11" x14ac:dyDescent="0.25">
      <c r="A384" s="48"/>
      <c r="B384" s="164" t="s">
        <v>364</v>
      </c>
      <c r="C384" s="50"/>
      <c r="D384" s="48"/>
      <c r="E384" s="48"/>
      <c r="F384" s="48"/>
      <c r="G384" s="48"/>
      <c r="H384" s="48"/>
      <c r="I384" s="48"/>
    </row>
    <row r="385" spans="1:9" x14ac:dyDescent="0.25">
      <c r="A385" s="48"/>
      <c r="B385" s="164" t="s">
        <v>365</v>
      </c>
      <c r="C385" s="49">
        <v>12000</v>
      </c>
      <c r="D385" s="48"/>
      <c r="E385" s="48"/>
      <c r="F385" s="48"/>
      <c r="G385" s="48"/>
      <c r="H385" s="48"/>
      <c r="I385" s="48"/>
    </row>
    <row r="386" spans="1:9" x14ac:dyDescent="0.25">
      <c r="A386" s="48"/>
      <c r="B386" s="134" t="s">
        <v>366</v>
      </c>
      <c r="C386" s="36">
        <f>16000*0.5</f>
        <v>8000</v>
      </c>
      <c r="D386" s="77">
        <f>C385+C386</f>
        <v>20000</v>
      </c>
      <c r="E386" s="48"/>
      <c r="F386" s="48"/>
      <c r="G386" s="48"/>
      <c r="H386" s="48"/>
      <c r="I386" s="48"/>
    </row>
    <row r="387" spans="1:9" x14ac:dyDescent="0.25">
      <c r="A387" s="48"/>
      <c r="B387" s="104" t="s">
        <v>367</v>
      </c>
      <c r="C387" s="48"/>
      <c r="D387" s="50">
        <f>D383+D386</f>
        <v>100000</v>
      </c>
      <c r="E387" s="48"/>
      <c r="F387" s="48"/>
      <c r="G387" s="48"/>
      <c r="H387" s="48"/>
      <c r="I387" s="48"/>
    </row>
    <row r="388" spans="1:9" x14ac:dyDescent="0.25">
      <c r="A388" s="48"/>
      <c r="B388" s="48"/>
      <c r="C388" s="36"/>
      <c r="D388" s="48"/>
      <c r="E388" s="48"/>
      <c r="F388" s="48"/>
      <c r="G388" s="48"/>
      <c r="H388" s="48"/>
      <c r="I388" s="48"/>
    </row>
    <row r="389" spans="1:9" x14ac:dyDescent="0.25">
      <c r="A389" s="48"/>
      <c r="B389" s="48" t="s">
        <v>220</v>
      </c>
      <c r="C389" s="49"/>
      <c r="D389" s="48"/>
      <c r="E389" s="48"/>
      <c r="F389" s="48"/>
      <c r="G389" s="48"/>
      <c r="H389" s="48"/>
      <c r="I389" s="48"/>
    </row>
    <row r="390" spans="1:9" x14ac:dyDescent="0.25">
      <c r="A390" s="48"/>
      <c r="B390" s="165" t="s">
        <v>70</v>
      </c>
      <c r="C390" s="50">
        <f>C376-10000</f>
        <v>5000</v>
      </c>
      <c r="D390" s="48"/>
      <c r="E390" s="48"/>
      <c r="F390" s="48"/>
      <c r="G390" s="48"/>
      <c r="H390" s="48"/>
      <c r="I390" s="48"/>
    </row>
    <row r="391" spans="1:9" x14ac:dyDescent="0.25">
      <c r="A391" s="48"/>
      <c r="B391" s="166" t="s">
        <v>311</v>
      </c>
      <c r="C391" s="50">
        <f>C377</f>
        <v>50000</v>
      </c>
      <c r="D391" s="48"/>
      <c r="E391" s="48"/>
      <c r="F391" s="48"/>
      <c r="G391" s="48"/>
      <c r="H391" s="48"/>
      <c r="I391" s="48"/>
    </row>
    <row r="392" spans="1:9" x14ac:dyDescent="0.25">
      <c r="A392" s="48"/>
      <c r="B392" s="166" t="s">
        <v>359</v>
      </c>
      <c r="C392" s="50">
        <f>C378</f>
        <v>-6000</v>
      </c>
      <c r="D392" s="50">
        <f>SUM(C390:C392)</f>
        <v>49000</v>
      </c>
      <c r="E392" s="48"/>
      <c r="F392" s="48"/>
      <c r="G392" s="48"/>
      <c r="H392" s="48"/>
      <c r="I392" s="48"/>
    </row>
    <row r="393" spans="1:9" x14ac:dyDescent="0.25">
      <c r="A393" s="48"/>
      <c r="B393" s="48" t="s">
        <v>368</v>
      </c>
      <c r="C393" s="49"/>
      <c r="D393" s="61">
        <f>D387-D392</f>
        <v>51000</v>
      </c>
      <c r="E393" s="48"/>
      <c r="F393" s="48"/>
      <c r="G393" s="48"/>
      <c r="H393" s="48"/>
      <c r="I393" s="48"/>
    </row>
    <row r="394" spans="1:9" x14ac:dyDescent="0.25">
      <c r="A394" s="48"/>
      <c r="B394" s="48"/>
      <c r="C394" s="49"/>
      <c r="D394" s="50"/>
      <c r="E394" s="48"/>
      <c r="F394" s="48"/>
      <c r="G394" s="48"/>
      <c r="H394" s="48"/>
      <c r="I394" s="48"/>
    </row>
    <row r="395" spans="1:9" x14ac:dyDescent="0.25">
      <c r="A395" s="48"/>
      <c r="B395" s="48" t="s">
        <v>4</v>
      </c>
      <c r="C395" s="49">
        <f>D393</f>
        <v>51000</v>
      </c>
      <c r="D395" s="48"/>
      <c r="E395" s="48"/>
      <c r="F395" s="48"/>
      <c r="G395" s="48"/>
      <c r="H395" s="48"/>
      <c r="I395" s="48"/>
    </row>
    <row r="396" spans="1:9" x14ac:dyDescent="0.25">
      <c r="A396" s="48"/>
      <c r="B396" s="130" t="s">
        <v>305</v>
      </c>
      <c r="C396" s="48"/>
      <c r="D396" s="50">
        <f>D393</f>
        <v>51000</v>
      </c>
      <c r="E396" s="48"/>
      <c r="F396" s="48"/>
      <c r="G396" s="48"/>
      <c r="H396" s="48"/>
      <c r="I396" s="48"/>
    </row>
    <row r="397" spans="1:9" x14ac:dyDescent="0.25">
      <c r="A397" s="48"/>
      <c r="B397" s="48"/>
      <c r="C397" s="58">
        <f>E381</f>
        <v>14700</v>
      </c>
      <c r="D397" s="48"/>
      <c r="E397" s="48"/>
      <c r="F397" s="48"/>
      <c r="G397" s="48"/>
      <c r="H397" s="48"/>
      <c r="I397" s="48"/>
    </row>
    <row r="398" spans="1:9" x14ac:dyDescent="0.25">
      <c r="A398" s="48"/>
      <c r="B398" s="130" t="s">
        <v>8</v>
      </c>
      <c r="C398" s="48"/>
      <c r="D398" s="36">
        <f>E381</f>
        <v>14700</v>
      </c>
      <c r="E398" s="48"/>
      <c r="F398" s="48"/>
      <c r="G398" s="48"/>
      <c r="H398" s="48"/>
      <c r="I398" s="48"/>
    </row>
    <row r="399" spans="1:9" x14ac:dyDescent="0.25">
      <c r="A399" s="48"/>
      <c r="B399" s="130" t="s">
        <v>7</v>
      </c>
      <c r="C399" s="51"/>
      <c r="D399" s="48"/>
      <c r="E399" s="48"/>
      <c r="F399" s="48"/>
      <c r="G399" s="48"/>
      <c r="H399" s="48"/>
      <c r="I399" s="48"/>
    </row>
    <row r="400" spans="1:9" x14ac:dyDescent="0.25">
      <c r="A400" s="48"/>
      <c r="B400" s="48"/>
      <c r="C400" s="50"/>
      <c r="D400" s="48"/>
      <c r="E400" s="48"/>
      <c r="F400" s="48"/>
      <c r="G400" s="48"/>
      <c r="H400" s="48"/>
      <c r="I400" s="48"/>
    </row>
    <row r="401" spans="1:9" x14ac:dyDescent="0.25">
      <c r="A401" s="48"/>
      <c r="B401" s="48"/>
      <c r="C401" s="48"/>
      <c r="D401" s="48"/>
      <c r="E401" s="48"/>
      <c r="F401" s="48"/>
      <c r="G401" s="48"/>
      <c r="H401" s="48"/>
      <c r="I401" s="48"/>
    </row>
    <row r="402" spans="1:9" x14ac:dyDescent="0.25">
      <c r="A402" s="48"/>
      <c r="B402" s="48"/>
      <c r="C402" s="48"/>
      <c r="D402" s="48"/>
      <c r="E402" s="48"/>
      <c r="F402" s="48"/>
      <c r="G402" s="48"/>
      <c r="H402" s="48"/>
      <c r="I402" s="48"/>
    </row>
    <row r="403" spans="1:9" x14ac:dyDescent="0.25">
      <c r="A403" s="48"/>
      <c r="B403" s="48"/>
      <c r="C403" s="48"/>
      <c r="D403" s="48"/>
      <c r="E403" s="48"/>
      <c r="F403" s="48"/>
      <c r="G403" s="48"/>
      <c r="H403" s="104"/>
      <c r="I403" s="48"/>
    </row>
    <row r="404" spans="1:9" x14ac:dyDescent="0.25">
      <c r="A404" s="48"/>
      <c r="B404" s="48"/>
      <c r="C404" s="50"/>
      <c r="D404" s="48"/>
      <c r="E404" s="48"/>
      <c r="F404" s="48"/>
      <c r="G404" s="48"/>
      <c r="H404" s="49"/>
      <c r="I404" s="48"/>
    </row>
    <row r="405" spans="1:9" x14ac:dyDescent="0.25">
      <c r="A405" s="48"/>
      <c r="B405" s="48"/>
      <c r="C405" s="48"/>
      <c r="D405" s="50"/>
      <c r="E405" s="48"/>
      <c r="F405" s="48"/>
      <c r="G405" s="48"/>
      <c r="H405" s="49"/>
      <c r="I405" s="48"/>
    </row>
    <row r="406" spans="1:9" x14ac:dyDescent="0.25">
      <c r="A406" s="48"/>
      <c r="B406" s="48"/>
      <c r="C406" s="48"/>
      <c r="D406" s="48"/>
      <c r="E406" s="48"/>
      <c r="F406" s="48"/>
      <c r="G406" s="48"/>
      <c r="H406" s="49"/>
      <c r="I406" s="48"/>
    </row>
    <row r="407" spans="1:9" x14ac:dyDescent="0.25">
      <c r="A407" s="48"/>
      <c r="B407" s="48"/>
      <c r="C407" s="49"/>
      <c r="D407" s="49"/>
      <c r="E407" s="48"/>
      <c r="F407" s="48"/>
      <c r="G407" s="48"/>
      <c r="H407" s="48"/>
      <c r="I407" s="48"/>
    </row>
    <row r="408" spans="1:9" x14ac:dyDescent="0.25">
      <c r="A408" s="48"/>
      <c r="B408" s="48"/>
      <c r="C408" s="49"/>
      <c r="D408" s="49"/>
      <c r="E408" s="48"/>
      <c r="F408" s="48"/>
      <c r="G408" s="48"/>
      <c r="H408" s="48"/>
      <c r="I408" s="48"/>
    </row>
    <row r="409" spans="1:9" x14ac:dyDescent="0.25">
      <c r="A409" s="48"/>
      <c r="B409" s="48"/>
      <c r="C409" s="48"/>
      <c r="D409" s="48"/>
      <c r="E409" s="48"/>
      <c r="F409" s="48"/>
      <c r="G409" s="48"/>
      <c r="H409" s="48"/>
      <c r="I409" s="48"/>
    </row>
    <row r="410" spans="1:9" x14ac:dyDescent="0.25">
      <c r="A410" s="48"/>
      <c r="B410" s="173"/>
      <c r="C410" s="173"/>
      <c r="D410" s="173"/>
      <c r="E410" s="48"/>
      <c r="F410" s="48"/>
      <c r="G410" s="48"/>
      <c r="H410" s="48"/>
      <c r="I410" s="48"/>
    </row>
    <row r="411" spans="1:9" x14ac:dyDescent="0.25">
      <c r="A411" s="48"/>
      <c r="B411" s="104"/>
      <c r="C411" s="48"/>
      <c r="D411" s="58"/>
      <c r="E411" s="48"/>
      <c r="F411" s="48"/>
      <c r="G411" s="48"/>
      <c r="H411" s="48"/>
      <c r="I411" s="48"/>
    </row>
    <row r="412" spans="1:9" x14ac:dyDescent="0.25">
      <c r="A412" s="48"/>
      <c r="B412" s="48"/>
      <c r="C412" s="152"/>
      <c r="D412" s="48"/>
      <c r="E412" s="48"/>
      <c r="F412" s="48"/>
      <c r="G412" s="48"/>
      <c r="H412" s="48"/>
      <c r="I412" s="48"/>
    </row>
    <row r="413" spans="1:9" x14ac:dyDescent="0.25">
      <c r="A413" s="48"/>
      <c r="B413" s="134"/>
      <c r="C413" s="50"/>
      <c r="D413" s="48"/>
      <c r="E413" s="48"/>
      <c r="F413" s="48"/>
      <c r="G413" s="48"/>
      <c r="H413" s="48"/>
      <c r="I413" s="48"/>
    </row>
    <row r="414" spans="1:9" x14ac:dyDescent="0.25">
      <c r="A414" s="48"/>
      <c r="B414" s="48"/>
      <c r="C414" s="36"/>
      <c r="D414" s="50"/>
      <c r="E414" s="48"/>
      <c r="F414" s="48"/>
      <c r="G414" s="48"/>
      <c r="H414" s="48"/>
      <c r="I414" s="48"/>
    </row>
    <row r="415" spans="1:9" x14ac:dyDescent="0.25">
      <c r="A415" s="48"/>
      <c r="B415" s="104"/>
      <c r="C415" s="50"/>
      <c r="D415" s="147"/>
      <c r="E415" s="48"/>
      <c r="F415" s="48"/>
      <c r="G415" s="48"/>
      <c r="H415" s="48"/>
      <c r="I415" s="48"/>
    </row>
    <row r="416" spans="1:9" x14ac:dyDescent="0.25">
      <c r="A416" s="48"/>
      <c r="B416" s="48"/>
      <c r="C416" s="48"/>
      <c r="D416" s="48"/>
      <c r="E416" s="48"/>
      <c r="F416" s="48"/>
      <c r="G416" s="48"/>
      <c r="H416" s="48"/>
      <c r="I416" s="48"/>
    </row>
    <row r="417" spans="1:9" x14ac:dyDescent="0.25">
      <c r="A417" s="48"/>
      <c r="B417" s="104"/>
      <c r="C417" s="48"/>
      <c r="D417" s="48"/>
      <c r="E417" s="48"/>
      <c r="F417" s="48"/>
      <c r="G417" s="48"/>
      <c r="H417" s="48"/>
      <c r="I417" s="48"/>
    </row>
    <row r="418" spans="1:9" x14ac:dyDescent="0.25">
      <c r="A418" s="48"/>
      <c r="B418" s="48"/>
      <c r="C418" s="152"/>
      <c r="D418" s="48"/>
      <c r="E418" s="48"/>
      <c r="F418" s="48"/>
      <c r="G418" s="48"/>
      <c r="H418" s="48"/>
      <c r="I418" s="48"/>
    </row>
    <row r="419" spans="1:9" x14ac:dyDescent="0.25">
      <c r="A419" s="48"/>
      <c r="B419" s="104"/>
      <c r="C419" s="48"/>
      <c r="D419" s="48"/>
      <c r="E419" s="48"/>
      <c r="F419" s="48"/>
      <c r="G419" s="48"/>
      <c r="H419" s="48"/>
      <c r="I419" s="48"/>
    </row>
    <row r="420" spans="1:9" x14ac:dyDescent="0.25">
      <c r="A420" s="48"/>
      <c r="B420" s="48"/>
      <c r="C420" s="36"/>
      <c r="D420" s="48"/>
      <c r="E420" s="48"/>
      <c r="F420" s="48"/>
      <c r="G420" s="48"/>
      <c r="H420" s="48"/>
      <c r="I420" s="48"/>
    </row>
    <row r="421" spans="1:9" x14ac:dyDescent="0.25">
      <c r="A421" s="48"/>
      <c r="B421" s="48"/>
      <c r="C421" s="48"/>
      <c r="D421" s="48"/>
      <c r="E421" s="48"/>
      <c r="F421" s="48"/>
      <c r="G421" s="48"/>
      <c r="H421" s="48"/>
      <c r="I421" s="48"/>
    </row>
    <row r="422" spans="1:9" x14ac:dyDescent="0.25">
      <c r="A422" s="48"/>
      <c r="B422" s="104"/>
      <c r="C422" s="48"/>
      <c r="D422" s="48"/>
      <c r="E422" s="48"/>
      <c r="F422" s="48"/>
      <c r="G422" s="48"/>
      <c r="H422" s="48"/>
      <c r="I422" s="48"/>
    </row>
    <row r="423" spans="1:9" x14ac:dyDescent="0.25">
      <c r="A423" s="48"/>
      <c r="B423" s="48"/>
      <c r="C423" s="58"/>
      <c r="D423" s="48"/>
      <c r="E423" s="48"/>
      <c r="F423" s="48"/>
      <c r="G423" s="48"/>
      <c r="H423" s="48"/>
      <c r="I423" s="48"/>
    </row>
    <row r="424" spans="1:9" x14ac:dyDescent="0.25">
      <c r="A424" s="48"/>
      <c r="B424" s="48"/>
      <c r="C424" s="48"/>
      <c r="D424" s="48"/>
      <c r="E424" s="48"/>
      <c r="F424" s="48"/>
      <c r="G424" s="48"/>
      <c r="H424" s="48"/>
      <c r="I424" s="48"/>
    </row>
    <row r="425" spans="1:9" x14ac:dyDescent="0.25">
      <c r="C425" s="4"/>
    </row>
    <row r="427" spans="1:9" x14ac:dyDescent="0.25">
      <c r="B427" s="1"/>
    </row>
    <row r="428" spans="1:9" x14ac:dyDescent="0.25">
      <c r="C428" s="18"/>
    </row>
  </sheetData>
  <mergeCells count="31">
    <mergeCell ref="J227:J229"/>
    <mergeCell ref="B129:B131"/>
    <mergeCell ref="C129:C131"/>
    <mergeCell ref="D129:D131"/>
    <mergeCell ref="E129:E131"/>
    <mergeCell ref="B34:C34"/>
    <mergeCell ref="B54:B56"/>
    <mergeCell ref="C54:C56"/>
    <mergeCell ref="D54:D56"/>
    <mergeCell ref="E54:E56"/>
    <mergeCell ref="G129:G131"/>
    <mergeCell ref="D25:D26"/>
    <mergeCell ref="E25:E26"/>
    <mergeCell ref="G25:G26"/>
    <mergeCell ref="G54:G56"/>
    <mergeCell ref="D95:D96"/>
    <mergeCell ref="I227:I229"/>
    <mergeCell ref="B227:B229"/>
    <mergeCell ref="C227:C229"/>
    <mergeCell ref="D227:D229"/>
    <mergeCell ref="E227:E229"/>
    <mergeCell ref="G227:G229"/>
    <mergeCell ref="K227:K229"/>
    <mergeCell ref="L227:L229"/>
    <mergeCell ref="M227:M229"/>
    <mergeCell ref="N227:N229"/>
    <mergeCell ref="B260:D260"/>
    <mergeCell ref="G375:G376"/>
    <mergeCell ref="B410:D410"/>
    <mergeCell ref="G328:G329"/>
    <mergeCell ref="G343:I34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720"/>
  <sheetViews>
    <sheetView topLeftCell="A595" workbookViewId="0">
      <selection activeCell="D350" sqref="B339:D350"/>
    </sheetView>
  </sheetViews>
  <sheetFormatPr defaultRowHeight="15" x14ac:dyDescent="0.25"/>
  <cols>
    <col min="2" max="2" width="43" customWidth="1"/>
    <col min="3" max="3" width="11" customWidth="1"/>
    <col min="4" max="4" width="15.140625" customWidth="1"/>
    <col min="5" max="5" width="14.28515625" customWidth="1"/>
    <col min="6" max="6" width="14" customWidth="1"/>
    <col min="7" max="7" width="12" customWidth="1"/>
    <col min="8" max="8" width="21.28515625" customWidth="1"/>
    <col min="9" max="9" width="12.7109375" customWidth="1"/>
    <col min="11" max="11" width="12.85546875" customWidth="1"/>
    <col min="13" max="13" width="10.5703125" bestFit="1" customWidth="1"/>
  </cols>
  <sheetData>
    <row r="2" spans="1:4" x14ac:dyDescent="0.25">
      <c r="A2" s="1" t="s">
        <v>0</v>
      </c>
    </row>
    <row r="3" spans="1:4" x14ac:dyDescent="0.25">
      <c r="B3" s="2" t="s">
        <v>1</v>
      </c>
      <c r="D3" t="s">
        <v>2</v>
      </c>
    </row>
    <row r="4" spans="1:4" x14ac:dyDescent="0.25">
      <c r="B4" s="5"/>
    </row>
    <row r="5" spans="1:4" x14ac:dyDescent="0.25">
      <c r="A5">
        <v>2010</v>
      </c>
      <c r="B5" s="4">
        <v>35000</v>
      </c>
    </row>
    <row r="7" spans="1:4" x14ac:dyDescent="0.25">
      <c r="A7">
        <v>2011</v>
      </c>
      <c r="B7" s="4">
        <v>52000</v>
      </c>
      <c r="D7" s="4">
        <v>53000</v>
      </c>
    </row>
    <row r="9" spans="1:4" x14ac:dyDescent="0.25">
      <c r="B9" s="6" t="s">
        <v>9</v>
      </c>
    </row>
    <row r="10" spans="1:4" x14ac:dyDescent="0.25">
      <c r="B10" t="s">
        <v>8</v>
      </c>
      <c r="C10" s="4">
        <f>B7-B5</f>
        <v>17000</v>
      </c>
    </row>
    <row r="11" spans="1:4" x14ac:dyDescent="0.25">
      <c r="B11" t="s">
        <v>7</v>
      </c>
      <c r="D11" s="4">
        <f>C10</f>
        <v>17000</v>
      </c>
    </row>
    <row r="13" spans="1:4" x14ac:dyDescent="0.25">
      <c r="B13" s="1" t="s">
        <v>10</v>
      </c>
      <c r="D13" s="4">
        <f>C10+D7</f>
        <v>70000</v>
      </c>
    </row>
    <row r="16" spans="1:4" x14ac:dyDescent="0.25">
      <c r="A16" s="1" t="s">
        <v>3</v>
      </c>
    </row>
    <row r="17" spans="2:8" x14ac:dyDescent="0.25">
      <c r="B17" s="1" t="s">
        <v>11</v>
      </c>
      <c r="G17" s="4">
        <v>200000</v>
      </c>
    </row>
    <row r="18" spans="2:8" x14ac:dyDescent="0.25">
      <c r="G18" s="4">
        <v>80000</v>
      </c>
      <c r="H18" t="s">
        <v>14</v>
      </c>
    </row>
    <row r="19" spans="2:8" x14ac:dyDescent="0.25">
      <c r="B19" t="s">
        <v>12</v>
      </c>
      <c r="C19" s="7">
        <v>100000</v>
      </c>
      <c r="D19" s="17" t="s">
        <v>27</v>
      </c>
      <c r="G19" s="9">
        <f>-C23</f>
        <v>-66000</v>
      </c>
      <c r="H19" t="s">
        <v>15</v>
      </c>
    </row>
    <row r="20" spans="2:8" x14ac:dyDescent="0.25">
      <c r="B20" t="s">
        <v>13</v>
      </c>
      <c r="C20" s="4">
        <v>100000</v>
      </c>
      <c r="D20" s="17" t="s">
        <v>28</v>
      </c>
      <c r="G20" s="8">
        <f>SUM(G17:G19)</f>
        <v>214000</v>
      </c>
    </row>
    <row r="22" spans="2:8" x14ac:dyDescent="0.25">
      <c r="B22" t="s">
        <v>12</v>
      </c>
      <c r="C22" s="7">
        <v>80000</v>
      </c>
      <c r="D22" s="17" t="s">
        <v>27</v>
      </c>
    </row>
    <row r="23" spans="2:8" x14ac:dyDescent="0.25">
      <c r="B23" t="s">
        <v>13</v>
      </c>
      <c r="C23" s="7">
        <v>66000</v>
      </c>
      <c r="D23" s="17" t="s">
        <v>28</v>
      </c>
    </row>
    <row r="24" spans="2:8" x14ac:dyDescent="0.25">
      <c r="C24" s="7">
        <f>C22-C23</f>
        <v>14000</v>
      </c>
      <c r="D24" t="s">
        <v>16</v>
      </c>
    </row>
    <row r="25" spans="2:8" x14ac:dyDescent="0.25">
      <c r="C25" s="7"/>
    </row>
    <row r="26" spans="2:8" x14ac:dyDescent="0.25">
      <c r="B26" t="s">
        <v>17</v>
      </c>
      <c r="D26" s="10">
        <v>156000</v>
      </c>
    </row>
    <row r="27" spans="2:8" x14ac:dyDescent="0.25">
      <c r="B27" t="s">
        <v>18</v>
      </c>
      <c r="D27" s="11">
        <v>5000</v>
      </c>
    </row>
    <row r="28" spans="2:8" x14ac:dyDescent="0.25">
      <c r="D28" s="12">
        <f>D26+D27</f>
        <v>161000</v>
      </c>
      <c r="F28" s="16">
        <f>D28*0.25</f>
        <v>40250</v>
      </c>
      <c r="G28" t="s">
        <v>30</v>
      </c>
    </row>
    <row r="29" spans="2:8" x14ac:dyDescent="0.25">
      <c r="B29" t="s">
        <v>19</v>
      </c>
      <c r="D29" s="7">
        <v>-14000</v>
      </c>
    </row>
    <row r="30" spans="2:8" x14ac:dyDescent="0.25">
      <c r="B30" t="s">
        <v>20</v>
      </c>
      <c r="D30" s="12">
        <f>D28+D29</f>
        <v>147000</v>
      </c>
    </row>
    <row r="31" spans="2:8" x14ac:dyDescent="0.25">
      <c r="B31" t="s">
        <v>21</v>
      </c>
      <c r="D31" s="12">
        <f>D30*0.25</f>
        <v>36750</v>
      </c>
      <c r="F31" s="16">
        <f>F28-D31</f>
        <v>3500</v>
      </c>
      <c r="G31" t="s">
        <v>31</v>
      </c>
    </row>
    <row r="33" spans="1:6" x14ac:dyDescent="0.25">
      <c r="B33" t="s">
        <v>26</v>
      </c>
      <c r="C33" t="s">
        <v>22</v>
      </c>
    </row>
    <row r="34" spans="1:6" x14ac:dyDescent="0.25">
      <c r="B34" t="s">
        <v>23</v>
      </c>
      <c r="C34" s="8">
        <f>D29</f>
        <v>-14000</v>
      </c>
    </row>
    <row r="35" spans="1:6" x14ac:dyDescent="0.25">
      <c r="B35" t="s">
        <v>24</v>
      </c>
      <c r="C35" s="15">
        <v>0.25</v>
      </c>
    </row>
    <row r="36" spans="1:6" x14ac:dyDescent="0.25">
      <c r="B36" t="s">
        <v>25</v>
      </c>
      <c r="C36" s="14">
        <f>C34*0.25</f>
        <v>-3500</v>
      </c>
    </row>
    <row r="38" spans="1:6" x14ac:dyDescent="0.25">
      <c r="B38" t="s">
        <v>4</v>
      </c>
      <c r="C38" s="12">
        <f>D31</f>
        <v>36750</v>
      </c>
    </row>
    <row r="39" spans="1:6" x14ac:dyDescent="0.25">
      <c r="B39" t="s">
        <v>5</v>
      </c>
      <c r="D39" s="12">
        <f>D31</f>
        <v>36750</v>
      </c>
    </row>
    <row r="41" spans="1:6" x14ac:dyDescent="0.25">
      <c r="B41" t="s">
        <v>8</v>
      </c>
      <c r="C41" s="8">
        <f>-C36</f>
        <v>3500</v>
      </c>
      <c r="D41" s="8"/>
    </row>
    <row r="42" spans="1:6" x14ac:dyDescent="0.25">
      <c r="B42" t="s">
        <v>7</v>
      </c>
      <c r="C42" s="8"/>
      <c r="D42" s="8">
        <f>C41</f>
        <v>3500</v>
      </c>
    </row>
    <row r="44" spans="1:6" x14ac:dyDescent="0.25">
      <c r="A44" s="1" t="s">
        <v>29</v>
      </c>
    </row>
    <row r="45" spans="1:6" x14ac:dyDescent="0.25">
      <c r="B45" t="s">
        <v>32</v>
      </c>
      <c r="C45" s="4">
        <v>145000</v>
      </c>
      <c r="E45" s="7">
        <f>C45*0.3</f>
        <v>43500</v>
      </c>
      <c r="F45" t="s">
        <v>30</v>
      </c>
    </row>
    <row r="46" spans="1:6" x14ac:dyDescent="0.25">
      <c r="B46" t="s">
        <v>33</v>
      </c>
      <c r="C46" s="4">
        <v>114000</v>
      </c>
    </row>
    <row r="48" spans="1:6" x14ac:dyDescent="0.25">
      <c r="B48" t="s">
        <v>19</v>
      </c>
      <c r="C48" s="4">
        <f>C45-C46</f>
        <v>31000</v>
      </c>
    </row>
    <row r="50" spans="1:4" x14ac:dyDescent="0.25">
      <c r="B50" t="s">
        <v>24</v>
      </c>
      <c r="C50" s="13">
        <v>0.3</v>
      </c>
    </row>
    <row r="52" spans="1:4" x14ac:dyDescent="0.25">
      <c r="B52" t="s">
        <v>34</v>
      </c>
      <c r="C52" s="7">
        <f>C48*C50</f>
        <v>9300</v>
      </c>
    </row>
    <row r="54" spans="1:4" x14ac:dyDescent="0.25">
      <c r="A54" s="1" t="s">
        <v>35</v>
      </c>
    </row>
    <row r="55" spans="1:4" x14ac:dyDescent="0.25">
      <c r="B55" t="s">
        <v>37</v>
      </c>
      <c r="C55" s="18">
        <v>170000</v>
      </c>
    </row>
    <row r="57" spans="1:4" x14ac:dyDescent="0.25">
      <c r="B57" t="s">
        <v>38</v>
      </c>
      <c r="C57">
        <v>0</v>
      </c>
      <c r="D57" s="17" t="s">
        <v>42</v>
      </c>
    </row>
    <row r="59" spans="1:4" x14ac:dyDescent="0.25">
      <c r="B59" t="s">
        <v>24</v>
      </c>
      <c r="C59" s="13">
        <v>0.4</v>
      </c>
    </row>
    <row r="61" spans="1:4" x14ac:dyDescent="0.25">
      <c r="B61" t="s">
        <v>39</v>
      </c>
      <c r="C61" s="18">
        <f>C55*C59</f>
        <v>68000</v>
      </c>
    </row>
    <row r="64" spans="1:4" x14ac:dyDescent="0.25">
      <c r="A64" s="1" t="s">
        <v>36</v>
      </c>
    </row>
    <row r="65" spans="1:6" x14ac:dyDescent="0.25">
      <c r="B65" s="6" t="s">
        <v>40</v>
      </c>
      <c r="D65" s="1" t="s">
        <v>2</v>
      </c>
    </row>
    <row r="66" spans="1:6" x14ac:dyDescent="0.25">
      <c r="B66" s="5"/>
    </row>
    <row r="67" spans="1:6" x14ac:dyDescent="0.25">
      <c r="A67">
        <v>2010</v>
      </c>
      <c r="B67" s="4">
        <v>40000</v>
      </c>
    </row>
    <row r="69" spans="1:6" x14ac:dyDescent="0.25">
      <c r="A69">
        <v>2011</v>
      </c>
      <c r="B69" s="4">
        <v>62000</v>
      </c>
      <c r="D69" s="4">
        <v>70000</v>
      </c>
    </row>
    <row r="71" spans="1:6" x14ac:dyDescent="0.25">
      <c r="B71" s="6" t="s">
        <v>9</v>
      </c>
    </row>
    <row r="72" spans="1:6" x14ac:dyDescent="0.25">
      <c r="B72" t="s">
        <v>6</v>
      </c>
      <c r="C72" s="4">
        <f>D73</f>
        <v>22000</v>
      </c>
    </row>
    <row r="73" spans="1:6" x14ac:dyDescent="0.25">
      <c r="B73" t="s">
        <v>8</v>
      </c>
      <c r="D73" s="4">
        <f>B69-B67</f>
        <v>22000</v>
      </c>
    </row>
    <row r="75" spans="1:6" x14ac:dyDescent="0.25">
      <c r="B75" s="1" t="s">
        <v>10</v>
      </c>
      <c r="D75" s="4">
        <f>D69-D73</f>
        <v>48000</v>
      </c>
    </row>
    <row r="77" spans="1:6" x14ac:dyDescent="0.25">
      <c r="A77" s="1" t="s">
        <v>41</v>
      </c>
    </row>
    <row r="78" spans="1:6" x14ac:dyDescent="0.25">
      <c r="B78" s="57" t="s">
        <v>45</v>
      </c>
      <c r="D78" s="174" t="s">
        <v>1</v>
      </c>
      <c r="E78" s="174"/>
      <c r="F78" s="174"/>
    </row>
    <row r="79" spans="1:6" x14ac:dyDescent="0.25">
      <c r="B79" s="6" t="s">
        <v>46</v>
      </c>
      <c r="C79" s="1" t="s">
        <v>43</v>
      </c>
      <c r="D79" s="174"/>
      <c r="E79" s="174"/>
      <c r="F79" s="174"/>
    </row>
    <row r="81" spans="1:4" x14ac:dyDescent="0.25">
      <c r="A81">
        <v>2012</v>
      </c>
      <c r="B81" s="4">
        <v>53000</v>
      </c>
      <c r="C81" s="13">
        <v>0.37</v>
      </c>
      <c r="D81" s="10">
        <f>B81*C81</f>
        <v>19610</v>
      </c>
    </row>
    <row r="83" spans="1:4" x14ac:dyDescent="0.25">
      <c r="A83">
        <v>2013</v>
      </c>
      <c r="B83" s="4">
        <v>310000</v>
      </c>
      <c r="C83" s="13">
        <v>0.37</v>
      </c>
      <c r="D83" s="10">
        <f>B83*C83</f>
        <v>114700</v>
      </c>
    </row>
    <row r="85" spans="1:4" x14ac:dyDescent="0.25">
      <c r="A85">
        <v>2014</v>
      </c>
      <c r="B85" s="4">
        <v>352000</v>
      </c>
      <c r="C85" s="13">
        <v>0.43</v>
      </c>
      <c r="D85" s="10">
        <f>B85*C85</f>
        <v>151360</v>
      </c>
    </row>
    <row r="87" spans="1:4" x14ac:dyDescent="0.25">
      <c r="B87" s="176" t="s">
        <v>47</v>
      </c>
      <c r="C87" s="176"/>
      <c r="D87" s="12">
        <f>D85+D83+D81</f>
        <v>285670</v>
      </c>
    </row>
    <row r="89" spans="1:4" x14ac:dyDescent="0.25">
      <c r="A89" s="1" t="s">
        <v>44</v>
      </c>
    </row>
    <row r="90" spans="1:4" x14ac:dyDescent="0.25">
      <c r="B90" s="19" t="s">
        <v>48</v>
      </c>
      <c r="C90" s="7">
        <f>2700000*0.02</f>
        <v>54000</v>
      </c>
      <c r="D90" s="22"/>
    </row>
    <row r="91" spans="1:4" x14ac:dyDescent="0.25">
      <c r="B91" s="21" t="s">
        <v>49</v>
      </c>
      <c r="C91" s="1"/>
      <c r="D91" s="23">
        <f>C90</f>
        <v>54000</v>
      </c>
    </row>
    <row r="92" spans="1:4" x14ac:dyDescent="0.25">
      <c r="B92" s="19" t="s">
        <v>50</v>
      </c>
    </row>
    <row r="93" spans="1:4" x14ac:dyDescent="0.25">
      <c r="B93" s="20"/>
      <c r="C93" s="13"/>
      <c r="D93" s="10"/>
    </row>
    <row r="94" spans="1:4" x14ac:dyDescent="0.25">
      <c r="A94" t="s">
        <v>51</v>
      </c>
      <c r="B94" s="19"/>
    </row>
    <row r="95" spans="1:4" x14ac:dyDescent="0.25">
      <c r="A95" s="1" t="s">
        <v>61</v>
      </c>
      <c r="B95" s="20" t="s">
        <v>54</v>
      </c>
      <c r="C95" s="7">
        <v>105000</v>
      </c>
      <c r="D95" s="10"/>
    </row>
    <row r="96" spans="1:4" x14ac:dyDescent="0.25">
      <c r="A96" s="1"/>
      <c r="B96" s="20" t="s">
        <v>242</v>
      </c>
      <c r="C96" s="7"/>
      <c r="D96" s="10"/>
    </row>
    <row r="97" spans="1:6" x14ac:dyDescent="0.25">
      <c r="B97" s="20" t="s">
        <v>56</v>
      </c>
      <c r="C97" s="82">
        <v>15000</v>
      </c>
      <c r="D97" s="12" t="s">
        <v>68</v>
      </c>
    </row>
    <row r="98" spans="1:6" x14ac:dyDescent="0.25">
      <c r="B98" s="20" t="s">
        <v>83</v>
      </c>
      <c r="C98" s="8">
        <f>C95+C97</f>
        <v>120000</v>
      </c>
    </row>
    <row r="99" spans="1:6" x14ac:dyDescent="0.25">
      <c r="B99" s="20"/>
      <c r="C99" s="25"/>
      <c r="D99" s="12"/>
    </row>
    <row r="100" spans="1:6" x14ac:dyDescent="0.25">
      <c r="B100" s="20" t="s">
        <v>243</v>
      </c>
      <c r="C100" s="25"/>
      <c r="D100" s="12"/>
    </row>
    <row r="101" spans="1:6" x14ac:dyDescent="0.25">
      <c r="B101" s="20" t="s">
        <v>69</v>
      </c>
      <c r="C101" s="7">
        <v>-16000</v>
      </c>
      <c r="D101" s="10"/>
    </row>
    <row r="102" spans="1:6" x14ac:dyDescent="0.25">
      <c r="B102" s="19" t="s">
        <v>55</v>
      </c>
      <c r="C102" s="11">
        <v>24000</v>
      </c>
    </row>
    <row r="103" spans="1:6" x14ac:dyDescent="0.25">
      <c r="C103" s="8"/>
    </row>
    <row r="104" spans="1:6" x14ac:dyDescent="0.25">
      <c r="B104" t="s">
        <v>20</v>
      </c>
      <c r="C104" s="8">
        <f>C95+C101+C102+C97</f>
        <v>128000</v>
      </c>
    </row>
    <row r="105" spans="1:6" x14ac:dyDescent="0.25">
      <c r="B105" t="s">
        <v>57</v>
      </c>
      <c r="C105" s="13">
        <v>0.3</v>
      </c>
    </row>
    <row r="106" spans="1:6" x14ac:dyDescent="0.25">
      <c r="B106" t="s">
        <v>58</v>
      </c>
      <c r="C106" s="8">
        <f>C104*C105</f>
        <v>38400</v>
      </c>
    </row>
    <row r="107" spans="1:6" x14ac:dyDescent="0.25">
      <c r="C107" s="8"/>
    </row>
    <row r="108" spans="1:6" x14ac:dyDescent="0.25">
      <c r="B108" s="174" t="s">
        <v>26</v>
      </c>
      <c r="C108" s="174" t="s">
        <v>71</v>
      </c>
      <c r="D108" s="174" t="s">
        <v>24</v>
      </c>
      <c r="E108" s="174" t="s">
        <v>25</v>
      </c>
      <c r="F108" s="174" t="s">
        <v>74</v>
      </c>
    </row>
    <row r="109" spans="1:6" ht="15" customHeight="1" x14ac:dyDescent="0.25">
      <c r="B109" s="174"/>
      <c r="C109" s="174"/>
      <c r="D109" s="174"/>
      <c r="E109" s="174"/>
      <c r="F109" s="174"/>
    </row>
    <row r="110" spans="1:6" x14ac:dyDescent="0.25">
      <c r="A110" s="1" t="s">
        <v>62</v>
      </c>
      <c r="B110" s="174"/>
      <c r="C110" s="174"/>
      <c r="D110" s="174"/>
      <c r="E110" s="174"/>
      <c r="F110" s="174"/>
    </row>
    <row r="111" spans="1:6" x14ac:dyDescent="0.25">
      <c r="B111" t="s">
        <v>70</v>
      </c>
      <c r="C111" s="7">
        <v>-16000</v>
      </c>
      <c r="D111" s="13">
        <v>0.3</v>
      </c>
      <c r="E111" s="8">
        <f>C111*D111</f>
        <v>-4800</v>
      </c>
      <c r="F111" t="s">
        <v>73</v>
      </c>
    </row>
    <row r="112" spans="1:6" x14ac:dyDescent="0.25">
      <c r="B112" s="27" t="s">
        <v>75</v>
      </c>
      <c r="C112" s="28">
        <v>24000</v>
      </c>
      <c r="D112" s="13">
        <v>0.3</v>
      </c>
      <c r="E112" s="9">
        <f>C112*D112</f>
        <v>7200</v>
      </c>
      <c r="F112" t="s">
        <v>72</v>
      </c>
    </row>
    <row r="113" spans="1:5" x14ac:dyDescent="0.25">
      <c r="B113" s="1" t="s">
        <v>244</v>
      </c>
      <c r="C113" s="29"/>
      <c r="E113" s="8">
        <f>E111+E112</f>
        <v>2400</v>
      </c>
    </row>
    <row r="114" spans="1:5" x14ac:dyDescent="0.25">
      <c r="B114" s="27" t="s">
        <v>76</v>
      </c>
      <c r="C114" s="8"/>
      <c r="E114" s="30">
        <v>0</v>
      </c>
    </row>
    <row r="115" spans="1:5" x14ac:dyDescent="0.25">
      <c r="B115" s="27" t="s">
        <v>245</v>
      </c>
      <c r="E115" s="8">
        <f>E113+E114</f>
        <v>2400</v>
      </c>
    </row>
    <row r="117" spans="1:5" x14ac:dyDescent="0.25">
      <c r="A117" s="1" t="s">
        <v>63</v>
      </c>
      <c r="B117" t="s">
        <v>77</v>
      </c>
      <c r="C117" s="8">
        <f>C106</f>
        <v>38400</v>
      </c>
    </row>
    <row r="118" spans="1:5" x14ac:dyDescent="0.25">
      <c r="B118" t="s">
        <v>5</v>
      </c>
      <c r="D118" s="8">
        <f>C106</f>
        <v>38400</v>
      </c>
    </row>
    <row r="119" spans="1:5" x14ac:dyDescent="0.25">
      <c r="D119" s="8"/>
    </row>
    <row r="120" spans="1:5" x14ac:dyDescent="0.25">
      <c r="B120" t="s">
        <v>6</v>
      </c>
      <c r="C120" s="8">
        <f>D121+D122</f>
        <v>7200</v>
      </c>
    </row>
    <row r="121" spans="1:5" x14ac:dyDescent="0.25">
      <c r="B121" t="s">
        <v>49</v>
      </c>
      <c r="C121" s="8"/>
      <c r="D121" s="8">
        <f>E113</f>
        <v>2400</v>
      </c>
    </row>
    <row r="122" spans="1:5" x14ac:dyDescent="0.25">
      <c r="B122" t="s">
        <v>7</v>
      </c>
      <c r="D122" s="7">
        <v>4800</v>
      </c>
    </row>
    <row r="125" spans="1:5" x14ac:dyDescent="0.25">
      <c r="A125" t="s">
        <v>64</v>
      </c>
      <c r="B125" t="s">
        <v>59</v>
      </c>
      <c r="D125" s="8">
        <f>C95</f>
        <v>105000</v>
      </c>
    </row>
    <row r="126" spans="1:5" x14ac:dyDescent="0.25">
      <c r="B126" s="1" t="s">
        <v>60</v>
      </c>
    </row>
    <row r="127" spans="1:5" x14ac:dyDescent="0.25">
      <c r="B127" t="s">
        <v>79</v>
      </c>
      <c r="C127" s="8">
        <f>C106</f>
        <v>38400</v>
      </c>
    </row>
    <row r="128" spans="1:5" x14ac:dyDescent="0.25">
      <c r="B128" t="s">
        <v>80</v>
      </c>
      <c r="C128" s="11">
        <v>-2400</v>
      </c>
      <c r="D128" s="8">
        <f>C127+C128</f>
        <v>36000</v>
      </c>
    </row>
    <row r="129" spans="1:5" ht="15.75" thickBot="1" x14ac:dyDescent="0.3">
      <c r="B129" t="s">
        <v>78</v>
      </c>
      <c r="C129" s="8"/>
      <c r="D129" s="83">
        <f>D125-D128</f>
        <v>69000</v>
      </c>
    </row>
    <row r="130" spans="1:5" ht="15.75" thickTop="1" x14ac:dyDescent="0.25"/>
    <row r="132" spans="1:5" x14ac:dyDescent="0.25">
      <c r="A132" t="s">
        <v>65</v>
      </c>
    </row>
    <row r="134" spans="1:5" x14ac:dyDescent="0.25">
      <c r="D134" s="30" t="s">
        <v>81</v>
      </c>
      <c r="E134" s="30" t="s">
        <v>91</v>
      </c>
    </row>
    <row r="135" spans="1:5" x14ac:dyDescent="0.25">
      <c r="B135" t="s">
        <v>82</v>
      </c>
      <c r="C135" s="4">
        <v>105000</v>
      </c>
      <c r="D135" s="4">
        <v>31500</v>
      </c>
      <c r="E135" s="13">
        <v>0.3</v>
      </c>
    </row>
    <row r="136" spans="1:5" x14ac:dyDescent="0.25">
      <c r="B136" t="s">
        <v>84</v>
      </c>
      <c r="C136" s="4">
        <v>15000</v>
      </c>
      <c r="D136" s="4">
        <v>4500</v>
      </c>
      <c r="E136" s="31">
        <v>4.2999999999999997E-2</v>
      </c>
    </row>
    <row r="137" spans="1:5" ht="15.75" thickBot="1" x14ac:dyDescent="0.3">
      <c r="D137" s="84">
        <f>D135+D136</f>
        <v>36000</v>
      </c>
      <c r="E137" s="85">
        <f>E135+E136</f>
        <v>0.34299999999999997</v>
      </c>
    </row>
    <row r="138" spans="1:5" ht="15.75" thickTop="1" x14ac:dyDescent="0.25">
      <c r="D138" s="36"/>
      <c r="E138" s="86"/>
    </row>
    <row r="139" spans="1:5" x14ac:dyDescent="0.25">
      <c r="B139" t="s">
        <v>246</v>
      </c>
      <c r="D139" s="36"/>
      <c r="E139" s="87">
        <f>E137</f>
        <v>0.34299999999999997</v>
      </c>
    </row>
    <row r="140" spans="1:5" x14ac:dyDescent="0.25">
      <c r="D140" s="36"/>
      <c r="E140" s="86"/>
    </row>
    <row r="141" spans="1:5" x14ac:dyDescent="0.25">
      <c r="A141" t="s">
        <v>85</v>
      </c>
      <c r="B141" s="1" t="s">
        <v>86</v>
      </c>
    </row>
    <row r="142" spans="1:5" x14ac:dyDescent="0.25">
      <c r="B142" t="s">
        <v>90</v>
      </c>
      <c r="C142" s="7">
        <v>7200</v>
      </c>
    </row>
    <row r="143" spans="1:5" x14ac:dyDescent="0.25">
      <c r="B143" s="1" t="s">
        <v>87</v>
      </c>
    </row>
    <row r="144" spans="1:5" x14ac:dyDescent="0.25">
      <c r="B144" t="s">
        <v>7</v>
      </c>
      <c r="C144" s="7">
        <v>4800</v>
      </c>
    </row>
    <row r="146" spans="1:4" x14ac:dyDescent="0.25">
      <c r="A146" t="s">
        <v>89</v>
      </c>
      <c r="B146" s="1" t="s">
        <v>88</v>
      </c>
      <c r="C146" s="7"/>
    </row>
    <row r="147" spans="1:4" x14ac:dyDescent="0.25">
      <c r="B147" t="s">
        <v>90</v>
      </c>
      <c r="C147" s="7">
        <v>2400</v>
      </c>
    </row>
    <row r="149" spans="1:4" x14ac:dyDescent="0.25">
      <c r="A149" s="1" t="s">
        <v>52</v>
      </c>
      <c r="B149" s="3" t="s">
        <v>45</v>
      </c>
      <c r="D149" s="174" t="s">
        <v>1</v>
      </c>
    </row>
    <row r="150" spans="1:4" x14ac:dyDescent="0.25">
      <c r="B150" s="6" t="s">
        <v>46</v>
      </c>
      <c r="C150" s="1" t="s">
        <v>43</v>
      </c>
      <c r="D150" s="174"/>
    </row>
    <row r="153" spans="1:4" x14ac:dyDescent="0.25">
      <c r="A153">
        <v>2012</v>
      </c>
      <c r="B153" s="89">
        <v>-25000</v>
      </c>
      <c r="C153" s="13">
        <v>0.4</v>
      </c>
      <c r="D153" s="8">
        <f>B153*C153</f>
        <v>-10000</v>
      </c>
    </row>
    <row r="154" spans="1:4" x14ac:dyDescent="0.25">
      <c r="A154">
        <v>2013</v>
      </c>
      <c r="B154" s="89">
        <v>-30000</v>
      </c>
      <c r="C154" s="13">
        <v>0.4</v>
      </c>
      <c r="D154" s="8">
        <f>B154*C154</f>
        <v>-12000</v>
      </c>
    </row>
    <row r="155" spans="1:4" x14ac:dyDescent="0.25">
      <c r="A155">
        <v>2014</v>
      </c>
      <c r="B155" s="89">
        <v>-40000</v>
      </c>
      <c r="C155" s="13">
        <v>0.4</v>
      </c>
      <c r="D155" s="8">
        <f>B155*C155</f>
        <v>-16000</v>
      </c>
    </row>
    <row r="156" spans="1:4" ht="15.75" thickBot="1" x14ac:dyDescent="0.3">
      <c r="A156" t="s">
        <v>47</v>
      </c>
      <c r="B156" s="83">
        <f>B155+B154+B153</f>
        <v>-95000</v>
      </c>
      <c r="D156" s="83">
        <f>D155+D154+D153</f>
        <v>-38000</v>
      </c>
    </row>
    <row r="157" spans="1:4" ht="15.75" thickTop="1" x14ac:dyDescent="0.25"/>
    <row r="159" spans="1:4" x14ac:dyDescent="0.25">
      <c r="A159" t="s">
        <v>61</v>
      </c>
      <c r="B159" s="1" t="s">
        <v>66</v>
      </c>
      <c r="D159" s="26">
        <f>-D156</f>
        <v>38000</v>
      </c>
    </row>
    <row r="161" spans="1:4" x14ac:dyDescent="0.25">
      <c r="A161" t="s">
        <v>67</v>
      </c>
      <c r="B161" t="s">
        <v>82</v>
      </c>
      <c r="C161" s="4">
        <v>200000</v>
      </c>
    </row>
    <row r="162" spans="1:4" x14ac:dyDescent="0.25">
      <c r="B162" t="s">
        <v>248</v>
      </c>
      <c r="C162" s="4"/>
    </row>
    <row r="163" spans="1:4" x14ac:dyDescent="0.25">
      <c r="C163" s="4"/>
    </row>
    <row r="164" spans="1:4" x14ac:dyDescent="0.25">
      <c r="B164" t="s">
        <v>249</v>
      </c>
      <c r="C164" s="4"/>
    </row>
    <row r="165" spans="1:4" x14ac:dyDescent="0.25">
      <c r="B165" t="s">
        <v>92</v>
      </c>
      <c r="C165" s="11">
        <v>95000</v>
      </c>
    </row>
    <row r="166" spans="1:4" x14ac:dyDescent="0.25">
      <c r="B166" t="s">
        <v>20</v>
      </c>
      <c r="C166" s="36">
        <f>C161-C165</f>
        <v>105000</v>
      </c>
    </row>
    <row r="167" spans="1:4" x14ac:dyDescent="0.25">
      <c r="B167" t="s">
        <v>43</v>
      </c>
      <c r="C167" s="13">
        <v>0.4</v>
      </c>
    </row>
    <row r="168" spans="1:4" x14ac:dyDescent="0.25">
      <c r="B168" t="s">
        <v>93</v>
      </c>
      <c r="C168" s="35">
        <f>C166*C167</f>
        <v>42000</v>
      </c>
    </row>
    <row r="170" spans="1:4" x14ac:dyDescent="0.25">
      <c r="A170" t="s">
        <v>63</v>
      </c>
      <c r="B170" t="s">
        <v>77</v>
      </c>
      <c r="C170" s="8">
        <f>C168</f>
        <v>42000</v>
      </c>
    </row>
    <row r="171" spans="1:4" x14ac:dyDescent="0.25">
      <c r="B171" t="s">
        <v>5</v>
      </c>
      <c r="D171" s="8">
        <f>C170</f>
        <v>42000</v>
      </c>
    </row>
    <row r="172" spans="1:4" x14ac:dyDescent="0.25">
      <c r="B172" t="s">
        <v>8</v>
      </c>
      <c r="C172" s="8">
        <f>D159</f>
        <v>38000</v>
      </c>
    </row>
    <row r="173" spans="1:4" x14ac:dyDescent="0.25">
      <c r="B173" t="s">
        <v>94</v>
      </c>
      <c r="D173" s="8">
        <f>C172</f>
        <v>38000</v>
      </c>
    </row>
    <row r="175" spans="1:4" x14ac:dyDescent="0.25">
      <c r="A175" t="s">
        <v>64</v>
      </c>
      <c r="B175" s="1" t="s">
        <v>104</v>
      </c>
      <c r="D175" s="4">
        <v>200000</v>
      </c>
    </row>
    <row r="176" spans="1:4" x14ac:dyDescent="0.25">
      <c r="B176" s="1" t="s">
        <v>60</v>
      </c>
      <c r="D176" s="4"/>
    </row>
    <row r="177" spans="1:7" x14ac:dyDescent="0.25">
      <c r="B177" t="s">
        <v>79</v>
      </c>
      <c r="C177" s="7">
        <v>42000</v>
      </c>
      <c r="D177" s="7"/>
    </row>
    <row r="178" spans="1:7" x14ac:dyDescent="0.25">
      <c r="B178" t="s">
        <v>98</v>
      </c>
      <c r="C178" s="11">
        <v>38000</v>
      </c>
      <c r="D178" s="11">
        <f>C177+C178</f>
        <v>80000</v>
      </c>
    </row>
    <row r="179" spans="1:7" ht="15.75" thickBot="1" x14ac:dyDescent="0.3">
      <c r="B179" s="1" t="s">
        <v>78</v>
      </c>
      <c r="D179" s="33">
        <f>D175-D178</f>
        <v>120000</v>
      </c>
    </row>
    <row r="180" spans="1:7" ht="15.75" thickTop="1" x14ac:dyDescent="0.25"/>
    <row r="181" spans="1:7" x14ac:dyDescent="0.25">
      <c r="A181" s="1" t="s">
        <v>53</v>
      </c>
    </row>
    <row r="182" spans="1:7" x14ac:dyDescent="0.25">
      <c r="B182" s="174" t="s">
        <v>26</v>
      </c>
      <c r="C182" s="174" t="s">
        <v>71</v>
      </c>
      <c r="D182" s="174" t="s">
        <v>24</v>
      </c>
      <c r="E182" s="174" t="s">
        <v>25</v>
      </c>
      <c r="F182" s="174" t="s">
        <v>96</v>
      </c>
    </row>
    <row r="183" spans="1:7" x14ac:dyDescent="0.25">
      <c r="A183" s="1"/>
      <c r="B183" s="174"/>
      <c r="C183" s="174"/>
      <c r="D183" s="174"/>
      <c r="E183" s="174"/>
      <c r="F183" s="174"/>
    </row>
    <row r="184" spans="1:7" x14ac:dyDescent="0.25">
      <c r="B184" s="174"/>
      <c r="C184" s="174"/>
      <c r="D184" s="174"/>
      <c r="E184" s="174"/>
      <c r="F184" s="174"/>
    </row>
    <row r="186" spans="1:7" x14ac:dyDescent="0.25">
      <c r="B186" s="1" t="s">
        <v>321</v>
      </c>
      <c r="C186" s="4"/>
      <c r="D186" s="13"/>
      <c r="E186" s="7"/>
      <c r="F186" s="8"/>
      <c r="G186" s="8"/>
    </row>
    <row r="187" spans="1:7" x14ac:dyDescent="0.25">
      <c r="A187">
        <v>2013</v>
      </c>
      <c r="B187" t="s">
        <v>95</v>
      </c>
      <c r="C187" s="7">
        <f>B154</f>
        <v>-30000</v>
      </c>
      <c r="D187" s="13">
        <v>0.4</v>
      </c>
      <c r="E187" s="8">
        <f>C187*D187</f>
        <v>-12000</v>
      </c>
      <c r="F187" s="8"/>
    </row>
    <row r="188" spans="1:7" x14ac:dyDescent="0.25">
      <c r="A188">
        <v>2014</v>
      </c>
      <c r="B188" t="s">
        <v>95</v>
      </c>
      <c r="C188" s="7">
        <f>$B$155</f>
        <v>-40000</v>
      </c>
      <c r="D188" s="13">
        <v>0.4</v>
      </c>
      <c r="E188" s="8">
        <f>C188*D188</f>
        <v>-16000</v>
      </c>
      <c r="F188" s="8"/>
    </row>
    <row r="189" spans="1:7" x14ac:dyDescent="0.25">
      <c r="B189" s="1" t="s">
        <v>252</v>
      </c>
      <c r="C189" s="7"/>
      <c r="D189" s="13"/>
      <c r="E189" s="8">
        <f>E187+E188</f>
        <v>-28000</v>
      </c>
      <c r="F189" s="8"/>
    </row>
    <row r="190" spans="1:7" x14ac:dyDescent="0.25">
      <c r="B190" t="s">
        <v>110</v>
      </c>
      <c r="C190" s="7"/>
      <c r="D190" s="13"/>
      <c r="E190" s="8">
        <f>D156</f>
        <v>-38000</v>
      </c>
      <c r="F190" s="8"/>
    </row>
    <row r="191" spans="1:7" ht="15.75" thickBot="1" x14ac:dyDescent="0.3">
      <c r="B191" t="s">
        <v>325</v>
      </c>
      <c r="C191" s="7"/>
      <c r="D191" s="13"/>
      <c r="E191" s="83">
        <f>E189-E190</f>
        <v>10000</v>
      </c>
      <c r="F191" s="8"/>
    </row>
    <row r="192" spans="1:7" ht="15.75" thickTop="1" x14ac:dyDescent="0.25"/>
    <row r="193" spans="1:6" x14ac:dyDescent="0.25">
      <c r="B193" s="1" t="s">
        <v>322</v>
      </c>
      <c r="E193" s="50"/>
    </row>
    <row r="194" spans="1:6" x14ac:dyDescent="0.25">
      <c r="A194">
        <v>2014</v>
      </c>
      <c r="B194" t="s">
        <v>95</v>
      </c>
      <c r="C194" s="7">
        <f>$B$155</f>
        <v>-40000</v>
      </c>
      <c r="D194" s="13">
        <v>0.4</v>
      </c>
      <c r="E194" s="8">
        <f>C194*D194</f>
        <v>-16000</v>
      </c>
      <c r="F194" s="8"/>
    </row>
    <row r="195" spans="1:6" x14ac:dyDescent="0.25">
      <c r="C195" s="7"/>
      <c r="D195" s="13"/>
      <c r="E195" s="8"/>
      <c r="F195" s="8"/>
    </row>
    <row r="196" spans="1:6" x14ac:dyDescent="0.25">
      <c r="B196" t="s">
        <v>323</v>
      </c>
      <c r="C196" s="7"/>
      <c r="D196" s="13"/>
      <c r="E196" s="8">
        <f>E194</f>
        <v>-16000</v>
      </c>
      <c r="F196" s="8"/>
    </row>
    <row r="197" spans="1:6" x14ac:dyDescent="0.25">
      <c r="B197" s="1" t="s">
        <v>324</v>
      </c>
      <c r="C197" s="7"/>
      <c r="D197" s="13"/>
      <c r="E197" s="8">
        <f>E189</f>
        <v>-28000</v>
      </c>
      <c r="F197" s="8"/>
    </row>
    <row r="198" spans="1:6" ht="15.75" thickBot="1" x14ac:dyDescent="0.3">
      <c r="B198" t="s">
        <v>325</v>
      </c>
      <c r="C198" s="7"/>
      <c r="D198" s="13"/>
      <c r="E198" s="83">
        <f>E196-E197</f>
        <v>12000</v>
      </c>
    </row>
    <row r="199" spans="1:6" ht="15.75" thickTop="1" x14ac:dyDescent="0.25"/>
    <row r="202" spans="1:6" x14ac:dyDescent="0.25">
      <c r="C202" s="125">
        <v>2012</v>
      </c>
      <c r="D202" s="125">
        <v>2013</v>
      </c>
    </row>
    <row r="203" spans="1:6" x14ac:dyDescent="0.25">
      <c r="A203" t="s">
        <v>67</v>
      </c>
      <c r="B203" t="s">
        <v>82</v>
      </c>
      <c r="C203" s="7">
        <v>180000</v>
      </c>
      <c r="D203" s="7">
        <v>180000</v>
      </c>
      <c r="E203" s="8"/>
    </row>
    <row r="204" spans="1:6" x14ac:dyDescent="0.25">
      <c r="B204" t="s">
        <v>220</v>
      </c>
      <c r="C204" s="48"/>
      <c r="D204" s="48"/>
      <c r="E204" s="48"/>
    </row>
    <row r="205" spans="1:6" x14ac:dyDescent="0.25">
      <c r="B205" t="s">
        <v>326</v>
      </c>
      <c r="C205" s="77">
        <f>-B153</f>
        <v>25000</v>
      </c>
      <c r="D205" s="77">
        <f>-B154</f>
        <v>30000</v>
      </c>
      <c r="E205" s="48"/>
    </row>
    <row r="206" spans="1:6" x14ac:dyDescent="0.25">
      <c r="B206" t="s">
        <v>20</v>
      </c>
      <c r="C206" s="50">
        <f>C203+C205</f>
        <v>205000</v>
      </c>
      <c r="D206" s="50">
        <f>D203+D205</f>
        <v>210000</v>
      </c>
      <c r="E206" s="48"/>
    </row>
    <row r="207" spans="1:6" x14ac:dyDescent="0.25">
      <c r="B207" t="s">
        <v>43</v>
      </c>
      <c r="C207" s="143">
        <v>0.4</v>
      </c>
      <c r="D207" s="143">
        <v>0.4</v>
      </c>
      <c r="E207" s="48"/>
    </row>
    <row r="208" spans="1:6" x14ac:dyDescent="0.25">
      <c r="B208" t="s">
        <v>58</v>
      </c>
      <c r="C208" s="141">
        <f>C206*C207</f>
        <v>82000</v>
      </c>
      <c r="D208" s="141">
        <f>D206*D207</f>
        <v>84000</v>
      </c>
      <c r="E208" s="48"/>
    </row>
    <row r="209" spans="1:5" x14ac:dyDescent="0.25">
      <c r="C209" s="51"/>
      <c r="D209" s="51"/>
      <c r="E209" s="48"/>
    </row>
    <row r="210" spans="1:5" x14ac:dyDescent="0.25">
      <c r="C210" s="49"/>
      <c r="D210" s="49"/>
      <c r="E210" s="48"/>
    </row>
    <row r="211" spans="1:5" x14ac:dyDescent="0.25">
      <c r="A211" t="s">
        <v>63</v>
      </c>
    </row>
    <row r="212" spans="1:5" x14ac:dyDescent="0.25">
      <c r="B212" s="125">
        <v>2012</v>
      </c>
    </row>
    <row r="213" spans="1:5" x14ac:dyDescent="0.25">
      <c r="B213" s="21" t="s">
        <v>4</v>
      </c>
      <c r="C213" s="4">
        <f>C208</f>
        <v>82000</v>
      </c>
    </row>
    <row r="214" spans="1:5" x14ac:dyDescent="0.25">
      <c r="B214" s="21" t="s">
        <v>58</v>
      </c>
      <c r="C214" s="7"/>
      <c r="D214" s="7">
        <f>C208</f>
        <v>82000</v>
      </c>
    </row>
    <row r="215" spans="1:5" x14ac:dyDescent="0.25">
      <c r="C215" s="7"/>
      <c r="D215" s="7"/>
    </row>
    <row r="216" spans="1:5" x14ac:dyDescent="0.25">
      <c r="B216" t="s">
        <v>7</v>
      </c>
      <c r="C216" s="7">
        <f>E191</f>
        <v>10000</v>
      </c>
      <c r="D216" s="7"/>
    </row>
    <row r="217" spans="1:5" x14ac:dyDescent="0.25">
      <c r="B217" t="s">
        <v>142</v>
      </c>
      <c r="C217" s="7"/>
      <c r="D217" s="7">
        <f>E191</f>
        <v>10000</v>
      </c>
    </row>
    <row r="218" spans="1:5" x14ac:dyDescent="0.25">
      <c r="C218" s="7"/>
      <c r="D218" s="7"/>
    </row>
    <row r="219" spans="1:5" x14ac:dyDescent="0.25">
      <c r="B219">
        <v>2013</v>
      </c>
      <c r="C219" s="7"/>
      <c r="D219" s="7"/>
    </row>
    <row r="220" spans="1:5" x14ac:dyDescent="0.25">
      <c r="B220" s="21" t="s">
        <v>4</v>
      </c>
      <c r="C220" s="7">
        <f>D208</f>
        <v>84000</v>
      </c>
      <c r="D220" s="7"/>
    </row>
    <row r="221" spans="1:5" x14ac:dyDescent="0.25">
      <c r="B221" s="21" t="s">
        <v>58</v>
      </c>
      <c r="C221" s="7"/>
      <c r="D221" s="7">
        <f>D208</f>
        <v>84000</v>
      </c>
    </row>
    <row r="222" spans="1:5" x14ac:dyDescent="0.25">
      <c r="C222" s="7"/>
      <c r="D222" s="7"/>
    </row>
    <row r="223" spans="1:5" x14ac:dyDescent="0.25">
      <c r="B223" t="s">
        <v>7</v>
      </c>
      <c r="C223" s="7">
        <f>E198</f>
        <v>12000</v>
      </c>
      <c r="D223" s="7"/>
    </row>
    <row r="224" spans="1:5" x14ac:dyDescent="0.25">
      <c r="B224" s="27" t="s">
        <v>142</v>
      </c>
      <c r="C224" s="27"/>
      <c r="D224" s="144">
        <f>E198</f>
        <v>12000</v>
      </c>
    </row>
    <row r="225" spans="1:4" ht="14.25" customHeight="1" x14ac:dyDescent="0.25">
      <c r="A225" t="s">
        <v>99</v>
      </c>
    </row>
    <row r="226" spans="1:4" ht="14.25" customHeight="1" x14ac:dyDescent="0.25">
      <c r="D226" s="145">
        <v>2012</v>
      </c>
    </row>
    <row r="227" spans="1:4" x14ac:dyDescent="0.25">
      <c r="B227" s="1" t="s">
        <v>59</v>
      </c>
      <c r="D227" s="4">
        <f>C203</f>
        <v>180000</v>
      </c>
    </row>
    <row r="228" spans="1:4" x14ac:dyDescent="0.25">
      <c r="D228" s="4"/>
    </row>
    <row r="229" spans="1:4" x14ac:dyDescent="0.25">
      <c r="B229" t="s">
        <v>79</v>
      </c>
      <c r="C229" s="7">
        <f>C208</f>
        <v>82000</v>
      </c>
      <c r="D229" s="7"/>
    </row>
    <row r="230" spans="1:4" x14ac:dyDescent="0.25">
      <c r="B230" t="s">
        <v>320</v>
      </c>
      <c r="C230" s="11">
        <f>-E191</f>
        <v>-10000</v>
      </c>
      <c r="D230" s="11">
        <f>C229+C230</f>
        <v>72000</v>
      </c>
    </row>
    <row r="231" spans="1:4" ht="15.75" thickBot="1" x14ac:dyDescent="0.3">
      <c r="B231" t="s">
        <v>78</v>
      </c>
      <c r="D231" s="83">
        <f>D227-D230</f>
        <v>108000</v>
      </c>
    </row>
    <row r="232" spans="1:4" ht="15.75" thickTop="1" x14ac:dyDescent="0.25">
      <c r="B232" s="1"/>
      <c r="D232" s="146"/>
    </row>
    <row r="233" spans="1:4" x14ac:dyDescent="0.25">
      <c r="D233" s="34">
        <v>2013</v>
      </c>
    </row>
    <row r="234" spans="1:4" x14ac:dyDescent="0.25">
      <c r="B234" s="1" t="s">
        <v>59</v>
      </c>
      <c r="D234" s="8">
        <f>D203</f>
        <v>180000</v>
      </c>
    </row>
    <row r="235" spans="1:4" x14ac:dyDescent="0.25">
      <c r="D235" s="4"/>
    </row>
    <row r="236" spans="1:4" x14ac:dyDescent="0.25">
      <c r="B236" t="s">
        <v>79</v>
      </c>
      <c r="C236" s="4">
        <f>D208</f>
        <v>84000</v>
      </c>
      <c r="D236" s="4"/>
    </row>
    <row r="237" spans="1:4" x14ac:dyDescent="0.25">
      <c r="B237" t="s">
        <v>320</v>
      </c>
      <c r="C237" s="7">
        <f>-E198</f>
        <v>-12000</v>
      </c>
      <c r="D237" s="7">
        <f>C236+C237</f>
        <v>72000</v>
      </c>
    </row>
    <row r="238" spans="1:4" ht="15.75" thickBot="1" x14ac:dyDescent="0.3">
      <c r="B238" t="s">
        <v>78</v>
      </c>
      <c r="D238" s="33">
        <f>D234-D237</f>
        <v>108000</v>
      </c>
    </row>
    <row r="239" spans="1:4" ht="15.75" thickTop="1" x14ac:dyDescent="0.25"/>
    <row r="240" spans="1:4" x14ac:dyDescent="0.25">
      <c r="B240" s="1"/>
    </row>
    <row r="242" spans="1:13" x14ac:dyDescent="0.25">
      <c r="A242" s="1" t="s">
        <v>100</v>
      </c>
    </row>
    <row r="243" spans="1:13" x14ac:dyDescent="0.25">
      <c r="F243" s="174" t="s">
        <v>26</v>
      </c>
      <c r="G243" s="174" t="s">
        <v>105</v>
      </c>
      <c r="H243" s="174" t="s">
        <v>106</v>
      </c>
      <c r="I243" s="174" t="s">
        <v>107</v>
      </c>
      <c r="J243" s="174" t="s">
        <v>24</v>
      </c>
      <c r="K243" s="174" t="s">
        <v>108</v>
      </c>
    </row>
    <row r="244" spans="1:13" x14ac:dyDescent="0.25">
      <c r="A244" s="1"/>
      <c r="B244" s="24" t="s">
        <v>45</v>
      </c>
      <c r="D244" s="174" t="s">
        <v>1</v>
      </c>
      <c r="F244" s="174"/>
      <c r="G244" s="174"/>
      <c r="H244" s="174"/>
      <c r="I244" s="174"/>
      <c r="J244" s="174"/>
      <c r="K244" s="174"/>
    </row>
    <row r="245" spans="1:13" x14ac:dyDescent="0.25">
      <c r="B245" s="6" t="s">
        <v>46</v>
      </c>
      <c r="C245" s="1" t="s">
        <v>43</v>
      </c>
      <c r="D245" s="174"/>
      <c r="F245" s="174"/>
      <c r="G245" s="174"/>
      <c r="H245" s="174"/>
      <c r="I245" s="174"/>
      <c r="J245" s="174"/>
      <c r="K245" s="174"/>
    </row>
    <row r="246" spans="1:13" x14ac:dyDescent="0.25">
      <c r="A246">
        <v>2011</v>
      </c>
      <c r="F246" t="s">
        <v>95</v>
      </c>
      <c r="G246" s="7">
        <v>0</v>
      </c>
      <c r="H246" s="7">
        <v>-70000</v>
      </c>
      <c r="I246" s="7">
        <f>H246</f>
        <v>-70000</v>
      </c>
      <c r="J246" s="32">
        <v>0.35</v>
      </c>
      <c r="K246" s="7">
        <f>I246*J246</f>
        <v>-24500</v>
      </c>
    </row>
    <row r="247" spans="1:13" x14ac:dyDescent="0.25">
      <c r="M247" s="7"/>
    </row>
    <row r="248" spans="1:13" ht="15" customHeight="1" x14ac:dyDescent="0.25">
      <c r="A248">
        <v>2012</v>
      </c>
      <c r="B248" s="7">
        <v>25000</v>
      </c>
      <c r="C248" s="13">
        <v>0.35</v>
      </c>
      <c r="D248" s="8">
        <f>B248*C248+(95000*0.05)</f>
        <v>13500</v>
      </c>
      <c r="F248" s="174" t="s">
        <v>112</v>
      </c>
      <c r="G248" s="174" t="s">
        <v>24</v>
      </c>
      <c r="H248" s="174" t="s">
        <v>25</v>
      </c>
      <c r="I248" s="174" t="s">
        <v>113</v>
      </c>
      <c r="J248" s="174" t="s">
        <v>96</v>
      </c>
    </row>
    <row r="249" spans="1:13" x14ac:dyDescent="0.25">
      <c r="F249" s="174"/>
      <c r="G249" s="174"/>
      <c r="H249" s="174"/>
      <c r="I249" s="174"/>
      <c r="J249" s="174"/>
      <c r="M249" s="14"/>
    </row>
    <row r="250" spans="1:13" x14ac:dyDescent="0.25">
      <c r="A250">
        <v>2013</v>
      </c>
      <c r="B250" s="4">
        <v>30000</v>
      </c>
      <c r="C250" s="13">
        <v>0.35</v>
      </c>
      <c r="D250" s="8">
        <f>B250*C250</f>
        <v>10500</v>
      </c>
      <c r="E250" s="8"/>
      <c r="F250" s="174"/>
      <c r="G250" s="174"/>
      <c r="H250" s="174"/>
      <c r="I250" s="174"/>
      <c r="J250" s="174"/>
    </row>
    <row r="251" spans="1:13" x14ac:dyDescent="0.25">
      <c r="E251">
        <v>2011</v>
      </c>
      <c r="F251" s="8">
        <f>-B248-B250-B252</f>
        <v>-95000</v>
      </c>
      <c r="G251" s="13">
        <v>0.4</v>
      </c>
      <c r="H251" s="8">
        <f>F251*G251</f>
        <v>-38000</v>
      </c>
      <c r="I251" s="24">
        <v>0</v>
      </c>
      <c r="J251" s="8">
        <f>H251-I251</f>
        <v>-38000</v>
      </c>
      <c r="M251" s="14"/>
    </row>
    <row r="252" spans="1:13" x14ac:dyDescent="0.25">
      <c r="A252">
        <v>2014</v>
      </c>
      <c r="B252" s="7">
        <v>40000</v>
      </c>
      <c r="C252" s="13">
        <v>0.35</v>
      </c>
      <c r="D252" s="8">
        <f>B252*C252</f>
        <v>14000</v>
      </c>
      <c r="E252">
        <v>2012</v>
      </c>
      <c r="F252" s="8">
        <f>F251+B248</f>
        <v>-70000</v>
      </c>
      <c r="G252" s="13">
        <v>0.35</v>
      </c>
      <c r="H252" s="8">
        <f>F252*G252</f>
        <v>-24500</v>
      </c>
      <c r="I252" s="8">
        <f>J251</f>
        <v>-38000</v>
      </c>
      <c r="J252" s="8">
        <f>H252-I252</f>
        <v>13500</v>
      </c>
    </row>
    <row r="253" spans="1:13" x14ac:dyDescent="0.25">
      <c r="E253">
        <v>2013</v>
      </c>
      <c r="F253" s="8">
        <f>F252+B250</f>
        <v>-40000</v>
      </c>
      <c r="G253" s="13">
        <v>0.35</v>
      </c>
      <c r="H253" s="8">
        <f t="shared" ref="H253:H254" si="0">F253*G253</f>
        <v>-14000</v>
      </c>
      <c r="I253" s="8">
        <f>H252</f>
        <v>-24500</v>
      </c>
      <c r="J253" s="8">
        <f t="shared" ref="J253:J254" si="1">H253-I253</f>
        <v>10500</v>
      </c>
    </row>
    <row r="254" spans="1:13" x14ac:dyDescent="0.25">
      <c r="B254" s="1" t="s">
        <v>66</v>
      </c>
      <c r="D254" s="8">
        <f>D248+D250+D252</f>
        <v>38000</v>
      </c>
      <c r="E254">
        <v>2014</v>
      </c>
      <c r="F254" s="8">
        <f>F253+B252</f>
        <v>0</v>
      </c>
      <c r="G254" s="13">
        <v>0.35</v>
      </c>
      <c r="H254" s="8">
        <f t="shared" si="0"/>
        <v>0</v>
      </c>
      <c r="I254" s="8">
        <f>H253</f>
        <v>-14000</v>
      </c>
      <c r="J254" s="8">
        <f t="shared" si="1"/>
        <v>14000</v>
      </c>
    </row>
    <row r="255" spans="1:13" x14ac:dyDescent="0.25">
      <c r="D255" s="8"/>
    </row>
    <row r="256" spans="1:13" x14ac:dyDescent="0.25">
      <c r="A256" t="s">
        <v>61</v>
      </c>
      <c r="B256" s="1" t="s">
        <v>101</v>
      </c>
      <c r="D256" s="8">
        <f>D250+D252</f>
        <v>24500</v>
      </c>
    </row>
    <row r="258" spans="1:11" x14ac:dyDescent="0.25">
      <c r="B258" s="1" t="s">
        <v>102</v>
      </c>
      <c r="D258" s="8">
        <f>D252</f>
        <v>14000</v>
      </c>
      <c r="I258" s="8"/>
    </row>
    <row r="260" spans="1:11" x14ac:dyDescent="0.25">
      <c r="A260" s="1" t="s">
        <v>67</v>
      </c>
      <c r="B260" s="39"/>
      <c r="C260" s="34">
        <v>2012</v>
      </c>
      <c r="D260" s="34">
        <v>2013</v>
      </c>
      <c r="F260" s="174" t="s">
        <v>26</v>
      </c>
      <c r="G260" s="174" t="s">
        <v>105</v>
      </c>
      <c r="H260" s="174" t="s">
        <v>106</v>
      </c>
      <c r="I260" s="174" t="s">
        <v>107</v>
      </c>
      <c r="J260" s="174" t="s">
        <v>24</v>
      </c>
      <c r="K260" s="174" t="s">
        <v>108</v>
      </c>
    </row>
    <row r="261" spans="1:11" x14ac:dyDescent="0.25">
      <c r="B261" t="s">
        <v>82</v>
      </c>
      <c r="C261" s="4">
        <v>180000</v>
      </c>
      <c r="D261" s="4">
        <v>180000</v>
      </c>
      <c r="F261" s="174"/>
      <c r="G261" s="174"/>
      <c r="H261" s="174"/>
      <c r="I261" s="174"/>
      <c r="J261" s="174"/>
      <c r="K261" s="174"/>
    </row>
    <row r="262" spans="1:11" x14ac:dyDescent="0.25">
      <c r="B262" t="s">
        <v>103</v>
      </c>
      <c r="C262" s="11">
        <f>B248</f>
        <v>25000</v>
      </c>
      <c r="D262" s="11">
        <f>B250</f>
        <v>30000</v>
      </c>
      <c r="F262" s="174"/>
      <c r="G262" s="174"/>
      <c r="H262" s="174"/>
      <c r="I262" s="174"/>
      <c r="J262" s="174"/>
      <c r="K262" s="174"/>
    </row>
    <row r="263" spans="1:11" x14ac:dyDescent="0.25">
      <c r="B263" t="s">
        <v>20</v>
      </c>
      <c r="C263" s="36">
        <f>C261+C262</f>
        <v>205000</v>
      </c>
      <c r="D263" s="36">
        <f>D261+D262</f>
        <v>210000</v>
      </c>
      <c r="F263" s="30" t="s">
        <v>95</v>
      </c>
      <c r="G263" s="11">
        <v>0</v>
      </c>
      <c r="H263" s="11">
        <v>-40000</v>
      </c>
      <c r="I263" s="11">
        <f>H263</f>
        <v>-40000</v>
      </c>
      <c r="J263" s="38">
        <v>0.35</v>
      </c>
      <c r="K263" s="11">
        <f>I263*J263</f>
        <v>-14000</v>
      </c>
    </row>
    <row r="264" spans="1:11" x14ac:dyDescent="0.25">
      <c r="B264" t="s">
        <v>43</v>
      </c>
      <c r="C264" s="13">
        <f>C248</f>
        <v>0.35</v>
      </c>
      <c r="D264" s="13">
        <f>C250</f>
        <v>0.35</v>
      </c>
      <c r="F264" t="s">
        <v>109</v>
      </c>
      <c r="K264" s="8">
        <f>K263</f>
        <v>-14000</v>
      </c>
    </row>
    <row r="265" spans="1:11" x14ac:dyDescent="0.25">
      <c r="B265" t="s">
        <v>93</v>
      </c>
      <c r="C265" s="37">
        <f>C263*C264</f>
        <v>71750</v>
      </c>
      <c r="D265" s="37">
        <f>D263*D264</f>
        <v>73500</v>
      </c>
      <c r="F265" t="s">
        <v>110</v>
      </c>
      <c r="K265" s="9">
        <f>-D256</f>
        <v>-24500</v>
      </c>
    </row>
    <row r="266" spans="1:11" x14ac:dyDescent="0.25">
      <c r="F266" t="s">
        <v>111</v>
      </c>
      <c r="K266" s="8">
        <f>K264-K265</f>
        <v>10500</v>
      </c>
    </row>
    <row r="268" spans="1:11" x14ac:dyDescent="0.25">
      <c r="A268" s="1" t="s">
        <v>63</v>
      </c>
      <c r="B268" s="34">
        <v>2012</v>
      </c>
    </row>
    <row r="269" spans="1:11" x14ac:dyDescent="0.25">
      <c r="B269" t="s">
        <v>77</v>
      </c>
      <c r="C269" s="8">
        <f>C265</f>
        <v>71750</v>
      </c>
    </row>
    <row r="270" spans="1:11" x14ac:dyDescent="0.25">
      <c r="B270" t="s">
        <v>5</v>
      </c>
      <c r="D270" s="8">
        <f>C265</f>
        <v>71750</v>
      </c>
    </row>
    <row r="271" spans="1:11" x14ac:dyDescent="0.25">
      <c r="B271" t="s">
        <v>94</v>
      </c>
      <c r="C271" s="8">
        <v>13500</v>
      </c>
    </row>
    <row r="272" spans="1:11" x14ac:dyDescent="0.25">
      <c r="B272" t="s">
        <v>8</v>
      </c>
      <c r="D272" s="8">
        <f>C271</f>
        <v>13500</v>
      </c>
    </row>
    <row r="274" spans="1:4" x14ac:dyDescent="0.25">
      <c r="B274" s="34">
        <v>2013</v>
      </c>
    </row>
    <row r="275" spans="1:4" x14ac:dyDescent="0.25">
      <c r="B275" t="s">
        <v>77</v>
      </c>
      <c r="C275" s="8">
        <f>D265</f>
        <v>73500</v>
      </c>
    </row>
    <row r="276" spans="1:4" x14ac:dyDescent="0.25">
      <c r="B276" t="s">
        <v>5</v>
      </c>
      <c r="D276" s="8">
        <f>D265</f>
        <v>73500</v>
      </c>
    </row>
    <row r="277" spans="1:4" x14ac:dyDescent="0.25">
      <c r="B277" t="s">
        <v>94</v>
      </c>
      <c r="C277" s="8">
        <f>D250</f>
        <v>10500</v>
      </c>
    </row>
    <row r="278" spans="1:4" x14ac:dyDescent="0.25">
      <c r="B278" t="s">
        <v>8</v>
      </c>
      <c r="D278" s="8">
        <f>C277</f>
        <v>10500</v>
      </c>
    </row>
    <row r="280" spans="1:4" x14ac:dyDescent="0.25">
      <c r="A280" s="1" t="s">
        <v>99</v>
      </c>
      <c r="D280" s="34">
        <v>2012</v>
      </c>
    </row>
    <row r="281" spans="1:4" x14ac:dyDescent="0.25">
      <c r="B281" s="1" t="s">
        <v>104</v>
      </c>
      <c r="D281" s="4">
        <v>180000</v>
      </c>
    </row>
    <row r="282" spans="1:4" x14ac:dyDescent="0.25">
      <c r="B282" t="s">
        <v>60</v>
      </c>
      <c r="D282" s="4"/>
    </row>
    <row r="283" spans="1:4" x14ac:dyDescent="0.25">
      <c r="B283" t="s">
        <v>79</v>
      </c>
      <c r="C283" s="7">
        <f>C269</f>
        <v>71750</v>
      </c>
      <c r="D283" s="7"/>
    </row>
    <row r="284" spans="1:4" x14ac:dyDescent="0.25">
      <c r="B284" t="s">
        <v>98</v>
      </c>
      <c r="C284" s="11">
        <f>-C271</f>
        <v>-13500</v>
      </c>
      <c r="D284" s="11">
        <f>C283+C284</f>
        <v>58250</v>
      </c>
    </row>
    <row r="286" spans="1:4" ht="15.75" thickBot="1" x14ac:dyDescent="0.3">
      <c r="B286" s="1" t="s">
        <v>78</v>
      </c>
      <c r="D286" s="33">
        <f>D281-D284</f>
        <v>121750</v>
      </c>
    </row>
    <row r="287" spans="1:4" ht="15.75" thickTop="1" x14ac:dyDescent="0.25"/>
    <row r="288" spans="1:4" x14ac:dyDescent="0.25">
      <c r="D288" s="34">
        <v>2013</v>
      </c>
    </row>
    <row r="289" spans="1:8" x14ac:dyDescent="0.25">
      <c r="B289" s="1" t="s">
        <v>104</v>
      </c>
      <c r="D289" s="4">
        <v>180000</v>
      </c>
    </row>
    <row r="290" spans="1:8" x14ac:dyDescent="0.25">
      <c r="B290" t="s">
        <v>60</v>
      </c>
      <c r="D290" s="4"/>
    </row>
    <row r="291" spans="1:8" x14ac:dyDescent="0.25">
      <c r="B291" t="s">
        <v>79</v>
      </c>
      <c r="C291" s="7">
        <f>C275</f>
        <v>73500</v>
      </c>
      <c r="D291" s="7"/>
    </row>
    <row r="292" spans="1:8" x14ac:dyDescent="0.25">
      <c r="B292" t="s">
        <v>98</v>
      </c>
      <c r="C292" s="11">
        <f>-C277</f>
        <v>-10500</v>
      </c>
      <c r="D292" s="11">
        <f>C291+C292</f>
        <v>63000</v>
      </c>
    </row>
    <row r="294" spans="1:8" ht="15.75" thickBot="1" x14ac:dyDescent="0.3">
      <c r="B294" s="1" t="s">
        <v>78</v>
      </c>
      <c r="D294" s="33">
        <f>D289-D292</f>
        <v>117000</v>
      </c>
    </row>
    <row r="295" spans="1:8" ht="15.75" thickTop="1" x14ac:dyDescent="0.25"/>
    <row r="296" spans="1:8" x14ac:dyDescent="0.25">
      <c r="A296" s="1" t="s">
        <v>114</v>
      </c>
    </row>
    <row r="298" spans="1:8" x14ac:dyDescent="0.25">
      <c r="A298" s="6"/>
      <c r="B298" s="174" t="s">
        <v>20</v>
      </c>
      <c r="C298" s="6"/>
      <c r="D298" s="6"/>
      <c r="H298" s="4"/>
    </row>
    <row r="299" spans="1:8" x14ac:dyDescent="0.25">
      <c r="A299" s="6" t="s">
        <v>115</v>
      </c>
      <c r="B299" s="174"/>
      <c r="C299" s="6" t="s">
        <v>24</v>
      </c>
      <c r="D299" s="6" t="s">
        <v>116</v>
      </c>
    </row>
    <row r="300" spans="1:8" x14ac:dyDescent="0.25">
      <c r="A300" s="24">
        <v>2008</v>
      </c>
      <c r="B300" s="40">
        <v>390000</v>
      </c>
      <c r="C300" s="41">
        <v>0.35</v>
      </c>
      <c r="D300" s="42">
        <f>B300*C300</f>
        <v>136500</v>
      </c>
    </row>
    <row r="301" spans="1:8" x14ac:dyDescent="0.25">
      <c r="A301" s="24">
        <v>2009</v>
      </c>
      <c r="B301" s="40">
        <v>325000</v>
      </c>
      <c r="C301" s="41">
        <v>0.3</v>
      </c>
      <c r="D301" s="42">
        <f t="shared" ref="D301:D302" si="2">B301*C301</f>
        <v>97500</v>
      </c>
    </row>
    <row r="302" spans="1:8" x14ac:dyDescent="0.25">
      <c r="A302" s="24">
        <v>2010</v>
      </c>
      <c r="B302" s="45">
        <v>400000</v>
      </c>
      <c r="C302" s="41">
        <v>0.3</v>
      </c>
      <c r="D302" s="44">
        <f t="shared" si="2"/>
        <v>120000</v>
      </c>
    </row>
    <row r="303" spans="1:8" x14ac:dyDescent="0.25">
      <c r="B303" s="10">
        <f>B300+B301+B302</f>
        <v>1115000</v>
      </c>
      <c r="D303" s="26">
        <f>SUM(D300:D302)</f>
        <v>354000</v>
      </c>
    </row>
    <row r="305" spans="1:5" x14ac:dyDescent="0.25">
      <c r="B305" s="1" t="s">
        <v>119</v>
      </c>
      <c r="C305" s="43">
        <v>550000</v>
      </c>
      <c r="D305" s="12"/>
    </row>
    <row r="307" spans="1:5" x14ac:dyDescent="0.25">
      <c r="B307" s="4">
        <f>(B300-C305)+C305</f>
        <v>390000</v>
      </c>
      <c r="C307" s="8">
        <f>D300</f>
        <v>136500</v>
      </c>
      <c r="D307" s="46"/>
      <c r="E307" s="4"/>
    </row>
    <row r="308" spans="1:5" x14ac:dyDescent="0.25">
      <c r="B308" s="12">
        <f>C305-B300</f>
        <v>160000</v>
      </c>
      <c r="C308" s="9">
        <f>B308*C301</f>
        <v>48000</v>
      </c>
      <c r="D308" s="46"/>
      <c r="E308" s="8"/>
    </row>
    <row r="309" spans="1:5" x14ac:dyDescent="0.25">
      <c r="C309" s="8">
        <f>C307+C308</f>
        <v>184500</v>
      </c>
      <c r="D309" s="46"/>
      <c r="E309" s="8"/>
    </row>
    <row r="311" spans="1:5" x14ac:dyDescent="0.25">
      <c r="B311" t="s">
        <v>121</v>
      </c>
      <c r="C311" s="8">
        <f>C309</f>
        <v>184500</v>
      </c>
    </row>
    <row r="312" spans="1:5" x14ac:dyDescent="0.25">
      <c r="B312" t="s">
        <v>122</v>
      </c>
      <c r="D312" s="8">
        <f>C309</f>
        <v>184500</v>
      </c>
    </row>
    <row r="314" spans="1:5" x14ac:dyDescent="0.25">
      <c r="A314" s="1" t="s">
        <v>118</v>
      </c>
    </row>
    <row r="315" spans="1:5" x14ac:dyDescent="0.25">
      <c r="B315" s="1" t="s">
        <v>117</v>
      </c>
      <c r="C315" s="43">
        <v>580000</v>
      </c>
    </row>
    <row r="317" spans="1:5" x14ac:dyDescent="0.25">
      <c r="B317" t="s">
        <v>123</v>
      </c>
      <c r="C317" s="4">
        <v>460000</v>
      </c>
    </row>
    <row r="319" spans="1:5" x14ac:dyDescent="0.25">
      <c r="B319" t="s">
        <v>121</v>
      </c>
      <c r="C319" s="7">
        <f>C317*0.35</f>
        <v>161000</v>
      </c>
    </row>
    <row r="320" spans="1:5" x14ac:dyDescent="0.25">
      <c r="B320" t="s">
        <v>122</v>
      </c>
      <c r="D320" s="8">
        <f>C319</f>
        <v>161000</v>
      </c>
    </row>
    <row r="322" spans="1:4" x14ac:dyDescent="0.25">
      <c r="B322" t="s">
        <v>121</v>
      </c>
      <c r="C322" s="7">
        <f>(C315-C317)*0.35</f>
        <v>42000</v>
      </c>
      <c r="D322" s="7"/>
    </row>
    <row r="323" spans="1:4" x14ac:dyDescent="0.25">
      <c r="B323" t="s">
        <v>122</v>
      </c>
      <c r="C323" s="7"/>
      <c r="D323" s="7">
        <f>C322</f>
        <v>42000</v>
      </c>
    </row>
    <row r="325" spans="1:4" x14ac:dyDescent="0.25">
      <c r="A325" s="1" t="s">
        <v>120</v>
      </c>
    </row>
    <row r="327" spans="1:4" x14ac:dyDescent="0.25">
      <c r="A327" t="s">
        <v>124</v>
      </c>
      <c r="B327" s="47" t="s">
        <v>125</v>
      </c>
    </row>
    <row r="329" spans="1:4" x14ac:dyDescent="0.25">
      <c r="A329" t="s">
        <v>67</v>
      </c>
    </row>
    <row r="330" spans="1:4" x14ac:dyDescent="0.25">
      <c r="B330" t="s">
        <v>8</v>
      </c>
      <c r="C330">
        <v>8750</v>
      </c>
    </row>
    <row r="331" spans="1:4" x14ac:dyDescent="0.25">
      <c r="B331" t="s">
        <v>126</v>
      </c>
      <c r="D331">
        <v>8750</v>
      </c>
    </row>
    <row r="333" spans="1:4" x14ac:dyDescent="0.25">
      <c r="B333" t="s">
        <v>128</v>
      </c>
    </row>
    <row r="334" spans="1:4" x14ac:dyDescent="0.25">
      <c r="B334" t="s">
        <v>260</v>
      </c>
      <c r="C334">
        <v>8750</v>
      </c>
    </row>
    <row r="335" spans="1:4" x14ac:dyDescent="0.25">
      <c r="B335" t="s">
        <v>127</v>
      </c>
      <c r="D335">
        <v>8750</v>
      </c>
    </row>
    <row r="338" spans="1:4" x14ac:dyDescent="0.25">
      <c r="A338" s="1" t="s">
        <v>129</v>
      </c>
    </row>
    <row r="339" spans="1:4" x14ac:dyDescent="0.25">
      <c r="A339" s="1"/>
      <c r="B339" t="s">
        <v>139</v>
      </c>
      <c r="C339">
        <v>4000</v>
      </c>
    </row>
    <row r="340" spans="1:4" x14ac:dyDescent="0.25">
      <c r="A340" s="1"/>
      <c r="B340" t="s">
        <v>140</v>
      </c>
      <c r="D340">
        <v>4000</v>
      </c>
    </row>
    <row r="341" spans="1:4" x14ac:dyDescent="0.25">
      <c r="A341" s="1"/>
    </row>
    <row r="342" spans="1:4" x14ac:dyDescent="0.25">
      <c r="A342" s="1"/>
      <c r="B342" t="s">
        <v>141</v>
      </c>
      <c r="C342">
        <f>C339*0.4</f>
        <v>1600</v>
      </c>
    </row>
    <row r="343" spans="1:4" x14ac:dyDescent="0.25">
      <c r="A343" s="1"/>
      <c r="B343" t="s">
        <v>142</v>
      </c>
      <c r="D343">
        <f>C342</f>
        <v>1600</v>
      </c>
    </row>
    <row r="344" spans="1:4" x14ac:dyDescent="0.25">
      <c r="A344" s="1"/>
    </row>
    <row r="345" spans="1:4" x14ac:dyDescent="0.25">
      <c r="B345" s="1" t="s">
        <v>104</v>
      </c>
      <c r="D345" s="4">
        <v>55000</v>
      </c>
    </row>
    <row r="346" spans="1:4" x14ac:dyDescent="0.25">
      <c r="B346" t="s">
        <v>60</v>
      </c>
      <c r="D346" s="4"/>
    </row>
    <row r="347" spans="1:4" x14ac:dyDescent="0.25">
      <c r="B347" t="s">
        <v>79</v>
      </c>
      <c r="C347" s="7">
        <f>C339</f>
        <v>4000</v>
      </c>
      <c r="D347" s="7"/>
    </row>
    <row r="348" spans="1:4" x14ac:dyDescent="0.25">
      <c r="B348" t="s">
        <v>98</v>
      </c>
      <c r="C348" s="11">
        <f>-C342</f>
        <v>-1600</v>
      </c>
      <c r="D348" s="11">
        <f>C347+C348</f>
        <v>2400</v>
      </c>
    </row>
    <row r="350" spans="1:4" ht="15.75" thickBot="1" x14ac:dyDescent="0.3">
      <c r="B350" s="1" t="s">
        <v>78</v>
      </c>
      <c r="D350" s="33">
        <f>D345-D348</f>
        <v>52600</v>
      </c>
    </row>
    <row r="351" spans="1:4" ht="15.75" thickTop="1" x14ac:dyDescent="0.25"/>
    <row r="352" spans="1:4" x14ac:dyDescent="0.25">
      <c r="A352" s="1" t="s">
        <v>130</v>
      </c>
    </row>
    <row r="353" spans="1:4" x14ac:dyDescent="0.25">
      <c r="B353" s="1" t="s">
        <v>143</v>
      </c>
      <c r="D353" s="18">
        <v>71000</v>
      </c>
    </row>
    <row r="354" spans="1:4" x14ac:dyDescent="0.25">
      <c r="B354" t="s">
        <v>132</v>
      </c>
      <c r="D354" s="15">
        <v>0.25</v>
      </c>
    </row>
    <row r="355" spans="1:4" x14ac:dyDescent="0.25">
      <c r="B355" s="1"/>
      <c r="D355" s="18">
        <f>D353*D354</f>
        <v>17750</v>
      </c>
    </row>
    <row r="356" spans="1:4" x14ac:dyDescent="0.25">
      <c r="B356" s="1"/>
      <c r="D356" s="18"/>
    </row>
    <row r="357" spans="1:4" x14ac:dyDescent="0.25">
      <c r="B357" s="1" t="s">
        <v>133</v>
      </c>
      <c r="D357" s="18">
        <f>D353-D355</f>
        <v>53250</v>
      </c>
    </row>
    <row r="358" spans="1:4" x14ac:dyDescent="0.25">
      <c r="B358" s="1" t="s">
        <v>261</v>
      </c>
      <c r="C358" s="18"/>
    </row>
    <row r="359" spans="1:4" x14ac:dyDescent="0.25">
      <c r="B359" s="90" t="s">
        <v>262</v>
      </c>
      <c r="C359" s="49">
        <v>10000</v>
      </c>
    </row>
    <row r="360" spans="1:4" x14ac:dyDescent="0.25">
      <c r="B360" s="90" t="s">
        <v>263</v>
      </c>
      <c r="C360" s="76">
        <v>2500</v>
      </c>
      <c r="D360" s="9">
        <f>C359-C360</f>
        <v>7500</v>
      </c>
    </row>
    <row r="361" spans="1:4" ht="15.75" thickBot="1" x14ac:dyDescent="0.3">
      <c r="C361" s="51"/>
      <c r="D361" s="91">
        <f>D357-D360</f>
        <v>45750</v>
      </c>
    </row>
    <row r="362" spans="1:4" ht="15.75" thickTop="1" x14ac:dyDescent="0.25">
      <c r="C362" s="18"/>
    </row>
    <row r="364" spans="1:4" x14ac:dyDescent="0.25">
      <c r="A364" s="1" t="s">
        <v>131</v>
      </c>
    </row>
    <row r="366" spans="1:4" x14ac:dyDescent="0.25">
      <c r="A366" t="s">
        <v>124</v>
      </c>
      <c r="B366" s="1" t="s">
        <v>134</v>
      </c>
    </row>
    <row r="367" spans="1:4" x14ac:dyDescent="0.25">
      <c r="B367" t="s">
        <v>135</v>
      </c>
      <c r="C367" s="18">
        <v>14000</v>
      </c>
    </row>
    <row r="368" spans="1:4" x14ac:dyDescent="0.25">
      <c r="B368" s="1" t="s">
        <v>137</v>
      </c>
    </row>
    <row r="369" spans="1:9" x14ac:dyDescent="0.25">
      <c r="B369" t="s">
        <v>138</v>
      </c>
      <c r="C369" s="4">
        <v>69000</v>
      </c>
    </row>
    <row r="371" spans="1:9" x14ac:dyDescent="0.25">
      <c r="A371" t="s">
        <v>67</v>
      </c>
      <c r="B371" s="1"/>
    </row>
    <row r="372" spans="1:9" x14ac:dyDescent="0.25">
      <c r="C372" s="18"/>
    </row>
    <row r="373" spans="1:9" x14ac:dyDescent="0.25">
      <c r="B373" s="1" t="s">
        <v>144</v>
      </c>
      <c r="D373" t="s">
        <v>145</v>
      </c>
    </row>
    <row r="374" spans="1:9" x14ac:dyDescent="0.25">
      <c r="B374" t="s">
        <v>34</v>
      </c>
      <c r="C374" s="18">
        <f>C369-C367</f>
        <v>55000</v>
      </c>
    </row>
    <row r="376" spans="1:9" x14ac:dyDescent="0.25">
      <c r="A376" s="1" t="s">
        <v>146</v>
      </c>
    </row>
    <row r="378" spans="1:9" x14ac:dyDescent="0.25">
      <c r="A378" s="48">
        <v>1</v>
      </c>
      <c r="B378" s="48"/>
      <c r="C378" s="49"/>
      <c r="D378" s="48"/>
      <c r="E378" s="48"/>
      <c r="F378" s="48"/>
      <c r="G378" s="48"/>
      <c r="H378" s="36"/>
      <c r="I378" s="48"/>
    </row>
    <row r="379" spans="1:9" x14ac:dyDescent="0.25">
      <c r="B379" s="48"/>
      <c r="C379" s="49"/>
      <c r="D379" s="48"/>
      <c r="E379" s="48"/>
      <c r="F379" s="48"/>
      <c r="G379" s="48"/>
      <c r="H379" s="48"/>
      <c r="I379" s="48"/>
    </row>
    <row r="380" spans="1:9" x14ac:dyDescent="0.25">
      <c r="A380" s="48"/>
      <c r="B380" s="48"/>
      <c r="C380" s="49"/>
      <c r="D380" s="48"/>
      <c r="E380" s="48"/>
      <c r="F380" s="48"/>
      <c r="G380" s="48"/>
      <c r="H380" s="48"/>
      <c r="I380" s="48"/>
    </row>
    <row r="381" spans="1:9" x14ac:dyDescent="0.25">
      <c r="A381" s="48">
        <v>2</v>
      </c>
      <c r="B381" s="48"/>
      <c r="C381" s="50"/>
      <c r="D381" s="48"/>
      <c r="E381" s="48"/>
      <c r="F381" s="48"/>
      <c r="G381" s="48"/>
      <c r="H381" s="48"/>
      <c r="I381" s="48"/>
    </row>
    <row r="382" spans="1:9" x14ac:dyDescent="0.25">
      <c r="A382" s="48"/>
      <c r="B382" s="48"/>
      <c r="C382" s="48"/>
      <c r="D382" s="48"/>
      <c r="E382" s="48"/>
      <c r="F382" s="48"/>
      <c r="G382" s="48"/>
      <c r="H382" s="48"/>
      <c r="I382" s="48"/>
    </row>
    <row r="383" spans="1:9" x14ac:dyDescent="0.25">
      <c r="A383" s="48"/>
      <c r="B383" s="48"/>
      <c r="C383" s="48"/>
      <c r="D383" s="48"/>
      <c r="E383" s="48"/>
      <c r="F383" s="48"/>
      <c r="G383" s="48"/>
      <c r="H383" s="48"/>
      <c r="I383" s="48"/>
    </row>
    <row r="384" spans="1:9" x14ac:dyDescent="0.25">
      <c r="A384" s="48">
        <v>3</v>
      </c>
      <c r="B384" s="48"/>
      <c r="C384" s="48"/>
      <c r="D384" s="48"/>
      <c r="E384" s="48"/>
      <c r="F384" s="48"/>
      <c r="G384" s="48"/>
      <c r="H384" s="48"/>
      <c r="I384" s="48"/>
    </row>
    <row r="385" spans="1:9" x14ac:dyDescent="0.25">
      <c r="A385" s="48"/>
      <c r="B385" s="48"/>
      <c r="C385" s="51"/>
      <c r="D385" s="48"/>
      <c r="E385" s="48"/>
      <c r="F385" s="48"/>
      <c r="G385" s="48"/>
      <c r="H385" s="48"/>
      <c r="I385" s="48"/>
    </row>
    <row r="386" spans="1:9" x14ac:dyDescent="0.25">
      <c r="A386" s="48"/>
      <c r="B386" s="48"/>
      <c r="C386" s="48"/>
      <c r="D386" s="48"/>
      <c r="E386" s="48"/>
      <c r="F386" s="48"/>
      <c r="G386" s="48"/>
      <c r="H386" s="48"/>
      <c r="I386" s="48"/>
    </row>
    <row r="387" spans="1:9" x14ac:dyDescent="0.25">
      <c r="A387" s="48">
        <v>4</v>
      </c>
      <c r="B387" s="48"/>
      <c r="C387" s="48"/>
      <c r="D387" s="48"/>
      <c r="E387" s="48"/>
      <c r="F387" s="48"/>
      <c r="G387" s="48"/>
      <c r="H387" s="48"/>
      <c r="I387" s="48"/>
    </row>
    <row r="388" spans="1:9" x14ac:dyDescent="0.25">
      <c r="A388" s="48"/>
      <c r="B388" s="48"/>
      <c r="C388" s="48"/>
      <c r="D388" s="48"/>
      <c r="E388" s="48"/>
      <c r="F388" s="48"/>
      <c r="G388" s="48"/>
      <c r="H388" s="48"/>
      <c r="I388" s="48"/>
    </row>
    <row r="390" spans="1:9" x14ac:dyDescent="0.25">
      <c r="A390">
        <v>5</v>
      </c>
    </row>
    <row r="392" spans="1:9" x14ac:dyDescent="0.25">
      <c r="A392">
        <v>6</v>
      </c>
      <c r="B392" s="24" t="s">
        <v>147</v>
      </c>
    </row>
    <row r="394" spans="1:9" x14ac:dyDescent="0.25">
      <c r="A394">
        <v>7</v>
      </c>
      <c r="B394" s="24" t="s">
        <v>148</v>
      </c>
    </row>
    <row r="396" spans="1:9" x14ac:dyDescent="0.25">
      <c r="A396">
        <v>8</v>
      </c>
      <c r="B396" s="24" t="s">
        <v>149</v>
      </c>
      <c r="D396" t="s">
        <v>150</v>
      </c>
    </row>
    <row r="398" spans="1:9" x14ac:dyDescent="0.25">
      <c r="A398">
        <v>9</v>
      </c>
      <c r="B398" s="24" t="s">
        <v>149</v>
      </c>
      <c r="D398" t="s">
        <v>150</v>
      </c>
    </row>
    <row r="400" spans="1:9" x14ac:dyDescent="0.25">
      <c r="A400">
        <v>10</v>
      </c>
      <c r="B400" s="24" t="s">
        <v>148</v>
      </c>
    </row>
    <row r="402" spans="1:2" x14ac:dyDescent="0.25">
      <c r="A402">
        <v>11</v>
      </c>
      <c r="B402" s="24" t="s">
        <v>148</v>
      </c>
    </row>
    <row r="404" spans="1:2" x14ac:dyDescent="0.25">
      <c r="A404">
        <v>12</v>
      </c>
      <c r="B404" s="24" t="s">
        <v>148</v>
      </c>
    </row>
    <row r="406" spans="1:2" x14ac:dyDescent="0.25">
      <c r="A406" s="1" t="s">
        <v>151</v>
      </c>
    </row>
    <row r="408" spans="1:2" x14ac:dyDescent="0.25">
      <c r="A408" t="s">
        <v>152</v>
      </c>
    </row>
    <row r="410" spans="1:2" x14ac:dyDescent="0.25">
      <c r="A410" t="s">
        <v>153</v>
      </c>
    </row>
    <row r="412" spans="1:2" x14ac:dyDescent="0.25">
      <c r="A412" t="s">
        <v>154</v>
      </c>
    </row>
    <row r="414" spans="1:2" x14ac:dyDescent="0.25">
      <c r="A414" t="s">
        <v>155</v>
      </c>
    </row>
    <row r="416" spans="1:2" x14ac:dyDescent="0.25">
      <c r="A416" t="s">
        <v>156</v>
      </c>
    </row>
    <row r="418" spans="1:2" x14ac:dyDescent="0.25">
      <c r="A418" t="s">
        <v>85</v>
      </c>
    </row>
    <row r="420" spans="1:2" x14ac:dyDescent="0.25">
      <c r="A420" t="s">
        <v>89</v>
      </c>
    </row>
    <row r="422" spans="1:2" x14ac:dyDescent="0.25">
      <c r="A422" t="s">
        <v>157</v>
      </c>
      <c r="B422" s="24" t="s">
        <v>160</v>
      </c>
    </row>
    <row r="423" spans="1:2" x14ac:dyDescent="0.25">
      <c r="B423" s="24"/>
    </row>
    <row r="424" spans="1:2" x14ac:dyDescent="0.25">
      <c r="A424" t="s">
        <v>148</v>
      </c>
      <c r="B424" s="42">
        <f>82000-23000</f>
        <v>59000</v>
      </c>
    </row>
    <row r="425" spans="1:2" x14ac:dyDescent="0.25">
      <c r="B425" s="24"/>
    </row>
    <row r="426" spans="1:2" x14ac:dyDescent="0.25">
      <c r="A426" t="s">
        <v>158</v>
      </c>
      <c r="B426" s="24" t="s">
        <v>161</v>
      </c>
    </row>
    <row r="427" spans="1:2" x14ac:dyDescent="0.25">
      <c r="B427" s="24"/>
    </row>
    <row r="428" spans="1:2" x14ac:dyDescent="0.25">
      <c r="A428" t="s">
        <v>159</v>
      </c>
      <c r="B428" s="24" t="s">
        <v>162</v>
      </c>
    </row>
    <row r="430" spans="1:2" x14ac:dyDescent="0.25">
      <c r="A430" t="s">
        <v>163</v>
      </c>
      <c r="B430" t="s">
        <v>164</v>
      </c>
    </row>
    <row r="432" spans="1:2" x14ac:dyDescent="0.25">
      <c r="A432" t="s">
        <v>165</v>
      </c>
      <c r="B432" t="s">
        <v>166</v>
      </c>
    </row>
    <row r="435" spans="1:13" x14ac:dyDescent="0.25">
      <c r="A435" t="s">
        <v>167</v>
      </c>
    </row>
    <row r="436" spans="1:13" x14ac:dyDescent="0.25">
      <c r="B436" s="174" t="s">
        <v>112</v>
      </c>
      <c r="C436" s="174" t="s">
        <v>24</v>
      </c>
      <c r="D436" s="174" t="s">
        <v>25</v>
      </c>
      <c r="E436" s="174" t="s">
        <v>113</v>
      </c>
      <c r="F436" s="174" t="s">
        <v>96</v>
      </c>
    </row>
    <row r="437" spans="1:13" x14ac:dyDescent="0.25">
      <c r="B437" s="174"/>
      <c r="C437" s="174"/>
      <c r="D437" s="174"/>
      <c r="E437" s="174"/>
      <c r="F437" s="174"/>
    </row>
    <row r="438" spans="1:13" x14ac:dyDescent="0.25">
      <c r="B438" s="174"/>
      <c r="C438" s="174"/>
      <c r="D438" s="174"/>
      <c r="E438" s="174"/>
      <c r="F438" s="174"/>
      <c r="H438" s="174" t="s">
        <v>26</v>
      </c>
      <c r="I438" s="174" t="s">
        <v>105</v>
      </c>
      <c r="J438" s="174" t="s">
        <v>106</v>
      </c>
      <c r="K438" s="174" t="s">
        <v>107</v>
      </c>
      <c r="L438" s="174" t="s">
        <v>24</v>
      </c>
      <c r="M438" s="174" t="s">
        <v>108</v>
      </c>
    </row>
    <row r="439" spans="1:13" x14ac:dyDescent="0.25">
      <c r="H439" s="174"/>
      <c r="I439" s="174"/>
      <c r="J439" s="174"/>
      <c r="K439" s="174"/>
      <c r="L439" s="174"/>
      <c r="M439" s="174"/>
    </row>
    <row r="440" spans="1:13" x14ac:dyDescent="0.25">
      <c r="A440">
        <v>2011</v>
      </c>
      <c r="B440" s="54">
        <v>-150000</v>
      </c>
      <c r="C440" s="13">
        <v>0.25</v>
      </c>
      <c r="D440" s="8">
        <f>B440*C440</f>
        <v>-37500</v>
      </c>
      <c r="E440">
        <v>0</v>
      </c>
      <c r="F440" s="8">
        <f>D440+E440</f>
        <v>-37500</v>
      </c>
      <c r="H440" s="174"/>
      <c r="I440" s="174"/>
      <c r="J440" s="174"/>
      <c r="K440" s="174"/>
      <c r="L440" s="174"/>
      <c r="M440" s="174"/>
    </row>
    <row r="441" spans="1:13" x14ac:dyDescent="0.25">
      <c r="A441">
        <v>2012</v>
      </c>
      <c r="B441" s="54">
        <f>B440+50000</f>
        <v>-100000</v>
      </c>
      <c r="C441" s="13">
        <v>0.25</v>
      </c>
      <c r="D441" s="8">
        <f>B441*C441</f>
        <v>-25000</v>
      </c>
      <c r="E441" s="8">
        <f>D440</f>
        <v>-37500</v>
      </c>
      <c r="F441" s="8">
        <f>D441+E441</f>
        <v>-62500</v>
      </c>
      <c r="H441" s="30" t="s">
        <v>264</v>
      </c>
      <c r="I441" s="11">
        <v>150000</v>
      </c>
      <c r="J441" s="11">
        <v>0</v>
      </c>
      <c r="K441" s="11">
        <f>I441-J441</f>
        <v>150000</v>
      </c>
      <c r="L441" s="38">
        <v>0.25</v>
      </c>
      <c r="M441" s="11">
        <f>K441*L441</f>
        <v>37500</v>
      </c>
    </row>
    <row r="442" spans="1:13" x14ac:dyDescent="0.25">
      <c r="A442">
        <v>2013</v>
      </c>
      <c r="B442" s="54">
        <f>B441+35000</f>
        <v>-65000</v>
      </c>
      <c r="C442" s="13">
        <v>0.25</v>
      </c>
      <c r="D442" s="8">
        <f>B442*C442</f>
        <v>-16250</v>
      </c>
      <c r="E442" s="8">
        <f>D441</f>
        <v>-25000</v>
      </c>
      <c r="F442" s="8">
        <f>D442+E442</f>
        <v>-41250</v>
      </c>
      <c r="H442" t="s">
        <v>109</v>
      </c>
      <c r="M442" s="8">
        <f>M441</f>
        <v>37500</v>
      </c>
    </row>
    <row r="443" spans="1:13" x14ac:dyDescent="0.25">
      <c r="A443">
        <v>2014</v>
      </c>
      <c r="B443" s="8">
        <f>B442+65000</f>
        <v>0</v>
      </c>
      <c r="C443" s="13">
        <v>0.25</v>
      </c>
      <c r="D443" s="8">
        <f>B443*C443</f>
        <v>0</v>
      </c>
      <c r="E443" s="8">
        <f>D442</f>
        <v>-16250</v>
      </c>
      <c r="F443" s="8">
        <f>D443+E443</f>
        <v>-16250</v>
      </c>
      <c r="H443" t="s">
        <v>110</v>
      </c>
      <c r="M443" s="9">
        <f>-F434</f>
        <v>0</v>
      </c>
    </row>
    <row r="444" spans="1:13" x14ac:dyDescent="0.25">
      <c r="D444" s="8"/>
      <c r="F444" s="8"/>
      <c r="H444" t="s">
        <v>111</v>
      </c>
      <c r="M444" s="8">
        <f>M442-M443</f>
        <v>37500</v>
      </c>
    </row>
    <row r="446" spans="1:13" x14ac:dyDescent="0.25">
      <c r="A446" t="s">
        <v>67</v>
      </c>
      <c r="B446" t="s">
        <v>171</v>
      </c>
      <c r="C446" s="7">
        <v>135000</v>
      </c>
      <c r="F446" s="8"/>
    </row>
    <row r="447" spans="1:13" x14ac:dyDescent="0.25">
      <c r="B447" t="s">
        <v>176</v>
      </c>
    </row>
    <row r="448" spans="1:13" x14ac:dyDescent="0.25">
      <c r="B448" t="s">
        <v>175</v>
      </c>
    </row>
    <row r="449" spans="1:4" x14ac:dyDescent="0.25">
      <c r="B449" t="s">
        <v>172</v>
      </c>
      <c r="C449" s="11">
        <v>150000</v>
      </c>
    </row>
    <row r="450" spans="1:4" x14ac:dyDescent="0.25">
      <c r="B450" t="s">
        <v>173</v>
      </c>
      <c r="C450" s="8">
        <f>C446+C449</f>
        <v>285000</v>
      </c>
    </row>
    <row r="451" spans="1:4" x14ac:dyDescent="0.25">
      <c r="B451" t="s">
        <v>24</v>
      </c>
      <c r="C451" s="13">
        <v>0.25</v>
      </c>
    </row>
    <row r="452" spans="1:4" x14ac:dyDescent="0.25">
      <c r="B452" t="s">
        <v>177</v>
      </c>
      <c r="C452" s="61">
        <f>C450*C451</f>
        <v>71250</v>
      </c>
    </row>
    <row r="456" spans="1:4" x14ac:dyDescent="0.25">
      <c r="A456" t="s">
        <v>63</v>
      </c>
      <c r="B456" t="s">
        <v>77</v>
      </c>
      <c r="C456" s="8">
        <f>C452</f>
        <v>71250</v>
      </c>
    </row>
    <row r="457" spans="1:4" x14ac:dyDescent="0.25">
      <c r="B457" t="s">
        <v>5</v>
      </c>
      <c r="D457" s="8">
        <f>C452</f>
        <v>71250</v>
      </c>
    </row>
    <row r="458" spans="1:4" x14ac:dyDescent="0.25">
      <c r="B458" t="s">
        <v>141</v>
      </c>
      <c r="C458" s="8">
        <f>-F440</f>
        <v>37500</v>
      </c>
    </row>
    <row r="459" spans="1:4" x14ac:dyDescent="0.25">
      <c r="B459" t="s">
        <v>142</v>
      </c>
      <c r="D459" s="8">
        <f>C458</f>
        <v>37500</v>
      </c>
    </row>
    <row r="461" spans="1:4" x14ac:dyDescent="0.25">
      <c r="A461" t="s">
        <v>99</v>
      </c>
      <c r="B461" s="1" t="s">
        <v>104</v>
      </c>
      <c r="D461" s="10">
        <f>C446</f>
        <v>135000</v>
      </c>
    </row>
    <row r="462" spans="1:4" x14ac:dyDescent="0.25">
      <c r="B462" t="s">
        <v>60</v>
      </c>
      <c r="C462" s="18"/>
    </row>
    <row r="463" spans="1:4" x14ac:dyDescent="0.25">
      <c r="B463" s="27" t="s">
        <v>79</v>
      </c>
    </row>
    <row r="464" spans="1:4" x14ac:dyDescent="0.25">
      <c r="B464" t="s">
        <v>178</v>
      </c>
      <c r="C464" s="4">
        <f>C456</f>
        <v>71250</v>
      </c>
    </row>
    <row r="465" spans="1:13" x14ac:dyDescent="0.25">
      <c r="B465" s="1" t="s">
        <v>78</v>
      </c>
      <c r="C465" s="8">
        <f>-C458</f>
        <v>-37500</v>
      </c>
      <c r="D465" s="8">
        <f>C464+C465</f>
        <v>33750</v>
      </c>
    </row>
    <row r="466" spans="1:13" ht="15.75" thickBot="1" x14ac:dyDescent="0.3">
      <c r="B466" s="1"/>
      <c r="D466" s="56">
        <f>D461-D465</f>
        <v>101250</v>
      </c>
    </row>
    <row r="467" spans="1:13" ht="15.75" thickTop="1" x14ac:dyDescent="0.25">
      <c r="C467" s="18"/>
    </row>
    <row r="468" spans="1:13" x14ac:dyDescent="0.25">
      <c r="B468" s="1"/>
    </row>
    <row r="469" spans="1:13" x14ac:dyDescent="0.25">
      <c r="C469" s="4"/>
    </row>
    <row r="471" spans="1:13" x14ac:dyDescent="0.25">
      <c r="A471" t="s">
        <v>168</v>
      </c>
      <c r="B471" s="174" t="s">
        <v>112</v>
      </c>
      <c r="C471" s="174" t="s">
        <v>24</v>
      </c>
      <c r="D471" s="174" t="s">
        <v>25</v>
      </c>
      <c r="E471" s="174" t="s">
        <v>113</v>
      </c>
      <c r="F471" s="174" t="s">
        <v>96</v>
      </c>
      <c r="H471" s="174" t="s">
        <v>26</v>
      </c>
      <c r="I471" s="174" t="s">
        <v>105</v>
      </c>
      <c r="J471" s="174" t="s">
        <v>106</v>
      </c>
      <c r="K471" s="174" t="s">
        <v>107</v>
      </c>
      <c r="L471" s="174" t="s">
        <v>24</v>
      </c>
      <c r="M471" s="174" t="s">
        <v>108</v>
      </c>
    </row>
    <row r="472" spans="1:13" x14ac:dyDescent="0.25">
      <c r="B472" s="174"/>
      <c r="C472" s="174"/>
      <c r="D472" s="174"/>
      <c r="E472" s="174"/>
      <c r="F472" s="174"/>
      <c r="H472" s="174"/>
      <c r="I472" s="174"/>
      <c r="J472" s="174"/>
      <c r="K472" s="174"/>
      <c r="L472" s="174"/>
      <c r="M472" s="174"/>
    </row>
    <row r="473" spans="1:13" x14ac:dyDescent="0.25">
      <c r="B473" s="174"/>
      <c r="C473" s="174"/>
      <c r="D473" s="174"/>
      <c r="E473" s="174"/>
      <c r="F473" s="174"/>
      <c r="H473" s="174"/>
      <c r="I473" s="174"/>
      <c r="J473" s="174"/>
      <c r="K473" s="174"/>
      <c r="L473" s="174"/>
      <c r="M473" s="174"/>
    </row>
    <row r="474" spans="1:13" x14ac:dyDescent="0.25">
      <c r="H474" s="30" t="s">
        <v>264</v>
      </c>
      <c r="I474" s="11">
        <v>100000</v>
      </c>
      <c r="J474" s="11">
        <v>0</v>
      </c>
      <c r="K474" s="11">
        <f>I474-J474</f>
        <v>100000</v>
      </c>
      <c r="L474" s="38">
        <v>0.25</v>
      </c>
      <c r="M474" s="11">
        <f>K474*L474</f>
        <v>25000</v>
      </c>
    </row>
    <row r="475" spans="1:13" x14ac:dyDescent="0.25">
      <c r="A475">
        <v>2011</v>
      </c>
      <c r="B475" s="54">
        <v>-150000</v>
      </c>
      <c r="C475" s="13">
        <v>0.25</v>
      </c>
      <c r="D475" s="8">
        <f>B475*C475</f>
        <v>-37500</v>
      </c>
      <c r="E475">
        <v>0</v>
      </c>
      <c r="F475" s="8">
        <f>D475+E475</f>
        <v>-37500</v>
      </c>
      <c r="H475" t="s">
        <v>180</v>
      </c>
      <c r="M475" s="8">
        <f>M474</f>
        <v>25000</v>
      </c>
    </row>
    <row r="476" spans="1:13" x14ac:dyDescent="0.25">
      <c r="A476">
        <v>2012</v>
      </c>
      <c r="B476" s="54">
        <f>B475+50000</f>
        <v>-100000</v>
      </c>
      <c r="C476" s="13">
        <v>0.25</v>
      </c>
      <c r="D476" s="8">
        <f>B476*C476</f>
        <v>-25000</v>
      </c>
      <c r="E476" s="8">
        <f>D475</f>
        <v>-37500</v>
      </c>
      <c r="F476" s="8">
        <f>D476+E476</f>
        <v>-62500</v>
      </c>
      <c r="H476" t="s">
        <v>76</v>
      </c>
      <c r="M476" s="9">
        <v>37500</v>
      </c>
    </row>
    <row r="477" spans="1:13" x14ac:dyDescent="0.25">
      <c r="A477">
        <v>2013</v>
      </c>
      <c r="B477" s="54">
        <f>B476+35000</f>
        <v>-65000</v>
      </c>
      <c r="C477" s="13">
        <v>0.25</v>
      </c>
      <c r="D477" s="8">
        <f>B477*C477</f>
        <v>-16250</v>
      </c>
      <c r="E477" s="8">
        <f>D476</f>
        <v>-25000</v>
      </c>
      <c r="F477" s="8">
        <f>D477+E477</f>
        <v>-41250</v>
      </c>
      <c r="H477" t="s">
        <v>181</v>
      </c>
      <c r="M477" s="8">
        <f>M475-M476</f>
        <v>-12500</v>
      </c>
    </row>
    <row r="478" spans="1:13" x14ac:dyDescent="0.25">
      <c r="A478">
        <v>2014</v>
      </c>
      <c r="B478" s="8">
        <f>B477+65000</f>
        <v>0</v>
      </c>
      <c r="C478" s="13">
        <v>0.25</v>
      </c>
      <c r="D478" s="8">
        <f>B478*C478</f>
        <v>0</v>
      </c>
      <c r="E478" s="8">
        <f>D477</f>
        <v>-16250</v>
      </c>
      <c r="F478" s="8">
        <f>D478+E478</f>
        <v>-16250</v>
      </c>
    </row>
    <row r="479" spans="1:13" x14ac:dyDescent="0.25">
      <c r="B479" s="8"/>
      <c r="C479" s="13"/>
      <c r="D479" s="8"/>
      <c r="E479" s="8"/>
      <c r="F479" s="8"/>
    </row>
    <row r="480" spans="1:13" x14ac:dyDescent="0.25">
      <c r="C480" s="1">
        <v>2012</v>
      </c>
      <c r="D480" s="1">
        <v>2013</v>
      </c>
      <c r="H480" s="174" t="s">
        <v>26</v>
      </c>
      <c r="I480" s="174" t="s">
        <v>105</v>
      </c>
      <c r="J480" s="174" t="s">
        <v>106</v>
      </c>
      <c r="K480" s="174" t="s">
        <v>107</v>
      </c>
      <c r="L480" s="174" t="s">
        <v>24</v>
      </c>
      <c r="M480" s="174" t="s">
        <v>108</v>
      </c>
    </row>
    <row r="481" spans="1:13" x14ac:dyDescent="0.25">
      <c r="A481" t="s">
        <v>61</v>
      </c>
      <c r="B481" t="s">
        <v>184</v>
      </c>
      <c r="C481" s="7">
        <v>155000</v>
      </c>
      <c r="D481" s="7">
        <v>155000</v>
      </c>
      <c r="H481" s="174"/>
      <c r="I481" s="174"/>
      <c r="J481" s="174"/>
      <c r="K481" s="174"/>
      <c r="L481" s="174"/>
      <c r="M481" s="174"/>
    </row>
    <row r="482" spans="1:13" x14ac:dyDescent="0.25">
      <c r="B482" t="s">
        <v>185</v>
      </c>
      <c r="C482" s="7"/>
      <c r="D482" s="7"/>
      <c r="H482" s="174"/>
      <c r="I482" s="174"/>
      <c r="J482" s="174"/>
      <c r="K482" s="174"/>
      <c r="L482" s="174"/>
      <c r="M482" s="174"/>
    </row>
    <row r="483" spans="1:13" x14ac:dyDescent="0.25">
      <c r="B483" t="s">
        <v>186</v>
      </c>
      <c r="C483" s="11">
        <v>-50000</v>
      </c>
      <c r="D483" s="11">
        <v>-35000</v>
      </c>
      <c r="H483" s="30" t="s">
        <v>179</v>
      </c>
      <c r="I483" s="11">
        <v>65000</v>
      </c>
      <c r="J483" s="11">
        <v>0</v>
      </c>
      <c r="K483" s="11">
        <f>I483-J483</f>
        <v>65000</v>
      </c>
      <c r="L483" s="38">
        <v>0.25</v>
      </c>
      <c r="M483" s="11">
        <f>K483*L483</f>
        <v>16250</v>
      </c>
    </row>
    <row r="484" spans="1:13" x14ac:dyDescent="0.25">
      <c r="B484" t="s">
        <v>20</v>
      </c>
      <c r="C484" s="8">
        <f>C481+C483</f>
        <v>105000</v>
      </c>
      <c r="D484" s="8">
        <f>D481+D483</f>
        <v>120000</v>
      </c>
      <c r="H484" t="s">
        <v>180</v>
      </c>
      <c r="M484" s="8">
        <f>M483</f>
        <v>16250</v>
      </c>
    </row>
    <row r="485" spans="1:13" x14ac:dyDescent="0.25">
      <c r="B485" t="s">
        <v>24</v>
      </c>
      <c r="C485" s="13">
        <v>0.25</v>
      </c>
      <c r="D485" s="13">
        <v>0.25</v>
      </c>
      <c r="H485" t="s">
        <v>76</v>
      </c>
      <c r="M485" s="9">
        <v>25000</v>
      </c>
    </row>
    <row r="486" spans="1:13" x14ac:dyDescent="0.25">
      <c r="B486" t="s">
        <v>174</v>
      </c>
      <c r="C486" s="8">
        <f>C484*C485</f>
        <v>26250</v>
      </c>
      <c r="D486" s="8">
        <f>D484*D485</f>
        <v>30000</v>
      </c>
      <c r="H486" t="s">
        <v>181</v>
      </c>
      <c r="M486" s="8">
        <f>M484-M485</f>
        <v>-8750</v>
      </c>
    </row>
    <row r="488" spans="1:13" x14ac:dyDescent="0.25">
      <c r="A488" t="s">
        <v>63</v>
      </c>
      <c r="B488" t="s">
        <v>77</v>
      </c>
      <c r="C488" s="8">
        <f>C486</f>
        <v>26250</v>
      </c>
    </row>
    <row r="489" spans="1:13" x14ac:dyDescent="0.25">
      <c r="B489" t="s">
        <v>5</v>
      </c>
      <c r="D489" s="8">
        <f>C486</f>
        <v>26250</v>
      </c>
    </row>
    <row r="490" spans="1:13" x14ac:dyDescent="0.25">
      <c r="B490" t="s">
        <v>141</v>
      </c>
      <c r="C490" s="8">
        <f>-M477</f>
        <v>12500</v>
      </c>
    </row>
    <row r="491" spans="1:13" x14ac:dyDescent="0.25">
      <c r="B491" t="s">
        <v>142</v>
      </c>
      <c r="D491" s="8">
        <f>C490</f>
        <v>12500</v>
      </c>
    </row>
    <row r="493" spans="1:13" x14ac:dyDescent="0.25">
      <c r="B493" t="s">
        <v>77</v>
      </c>
      <c r="C493" s="8">
        <f>D486</f>
        <v>30000</v>
      </c>
    </row>
    <row r="494" spans="1:13" x14ac:dyDescent="0.25">
      <c r="B494" t="s">
        <v>5</v>
      </c>
      <c r="D494" s="8">
        <f>D486</f>
        <v>30000</v>
      </c>
    </row>
    <row r="495" spans="1:13" x14ac:dyDescent="0.25">
      <c r="B495" t="s">
        <v>141</v>
      </c>
      <c r="C495" s="8">
        <f>-M486</f>
        <v>8750</v>
      </c>
    </row>
    <row r="496" spans="1:13" x14ac:dyDescent="0.25">
      <c r="B496" t="s">
        <v>142</v>
      </c>
      <c r="D496" s="8">
        <f>C495</f>
        <v>8750</v>
      </c>
    </row>
    <row r="498" spans="1:7" x14ac:dyDescent="0.25">
      <c r="B498" s="178">
        <v>2012</v>
      </c>
      <c r="C498" s="178"/>
      <c r="D498" s="178"/>
      <c r="G498" s="1"/>
    </row>
    <row r="499" spans="1:7" x14ac:dyDescent="0.25">
      <c r="A499" t="s">
        <v>99</v>
      </c>
      <c r="B499" s="1" t="s">
        <v>104</v>
      </c>
      <c r="D499" s="10">
        <f>C481</f>
        <v>155000</v>
      </c>
      <c r="G499" s="58"/>
    </row>
    <row r="500" spans="1:7" x14ac:dyDescent="0.25">
      <c r="B500" t="s">
        <v>60</v>
      </c>
      <c r="C500" s="18"/>
      <c r="F500" s="18"/>
      <c r="G500" s="48"/>
    </row>
    <row r="501" spans="1:7" x14ac:dyDescent="0.25">
      <c r="B501" s="27" t="s">
        <v>79</v>
      </c>
      <c r="F501" s="8"/>
      <c r="G501" s="48"/>
    </row>
    <row r="502" spans="1:7" x14ac:dyDescent="0.25">
      <c r="B502" t="s">
        <v>182</v>
      </c>
      <c r="C502" s="4">
        <f>C488</f>
        <v>26250</v>
      </c>
      <c r="F502" s="4"/>
      <c r="G502" s="48"/>
    </row>
    <row r="503" spans="1:7" x14ac:dyDescent="0.25">
      <c r="B503" s="1" t="s">
        <v>78</v>
      </c>
      <c r="C503" s="8">
        <f>C490</f>
        <v>12500</v>
      </c>
      <c r="D503" s="8">
        <f>C502+C503</f>
        <v>38750</v>
      </c>
      <c r="F503" s="8"/>
      <c r="G503" s="50"/>
    </row>
    <row r="504" spans="1:7" ht="15.75" thickBot="1" x14ac:dyDescent="0.3">
      <c r="B504" s="1"/>
      <c r="D504" s="60">
        <f>D499-D503</f>
        <v>116250</v>
      </c>
      <c r="G504" s="59"/>
    </row>
    <row r="505" spans="1:7" ht="15.75" thickTop="1" x14ac:dyDescent="0.25">
      <c r="B505" s="1"/>
      <c r="D505" s="59"/>
      <c r="G505" s="59"/>
    </row>
    <row r="506" spans="1:7" x14ac:dyDescent="0.25">
      <c r="B506" s="178">
        <v>2013</v>
      </c>
      <c r="C506" s="178"/>
      <c r="D506" s="178"/>
      <c r="G506" s="48"/>
    </row>
    <row r="507" spans="1:7" x14ac:dyDescent="0.25">
      <c r="B507" s="1" t="s">
        <v>104</v>
      </c>
      <c r="D507" s="10">
        <f>D481</f>
        <v>155000</v>
      </c>
      <c r="G507" s="48"/>
    </row>
    <row r="508" spans="1:7" x14ac:dyDescent="0.25">
      <c r="B508" t="s">
        <v>60</v>
      </c>
      <c r="C508" s="18"/>
    </row>
    <row r="509" spans="1:7" x14ac:dyDescent="0.25">
      <c r="B509" s="27" t="s">
        <v>79</v>
      </c>
      <c r="C509" s="8">
        <f>C493</f>
        <v>30000</v>
      </c>
    </row>
    <row r="510" spans="1:7" x14ac:dyDescent="0.25">
      <c r="B510" t="s">
        <v>182</v>
      </c>
      <c r="C510" s="4">
        <f>C495</f>
        <v>8750</v>
      </c>
    </row>
    <row r="511" spans="1:7" x14ac:dyDescent="0.25">
      <c r="B511" s="1" t="s">
        <v>78</v>
      </c>
      <c r="C511" s="8"/>
      <c r="D511" s="8">
        <f>C509+C510</f>
        <v>38750</v>
      </c>
    </row>
    <row r="512" spans="1:7" ht="15.75" thickBot="1" x14ac:dyDescent="0.3">
      <c r="B512" s="1"/>
      <c r="D512" s="60">
        <f>D507-D511</f>
        <v>116250</v>
      </c>
    </row>
    <row r="513" spans="1:13" ht="15.75" thickTop="1" x14ac:dyDescent="0.25"/>
    <row r="514" spans="1:13" x14ac:dyDescent="0.25">
      <c r="A514" t="s">
        <v>169</v>
      </c>
      <c r="B514" s="174" t="s">
        <v>112</v>
      </c>
      <c r="C514" s="174" t="s">
        <v>24</v>
      </c>
      <c r="D514" s="174" t="s">
        <v>25</v>
      </c>
      <c r="E514" s="174" t="s">
        <v>113</v>
      </c>
      <c r="F514" s="174" t="s">
        <v>96</v>
      </c>
    </row>
    <row r="515" spans="1:13" x14ac:dyDescent="0.25">
      <c r="B515" s="174"/>
      <c r="C515" s="174"/>
      <c r="D515" s="174"/>
      <c r="E515" s="174"/>
      <c r="F515" s="174"/>
    </row>
    <row r="516" spans="1:13" x14ac:dyDescent="0.25">
      <c r="B516" s="174"/>
      <c r="C516" s="174"/>
      <c r="D516" s="174"/>
      <c r="E516" s="174"/>
      <c r="F516" s="174"/>
      <c r="H516" s="174" t="s">
        <v>26</v>
      </c>
      <c r="I516" s="174" t="s">
        <v>105</v>
      </c>
      <c r="J516" s="174" t="s">
        <v>106</v>
      </c>
      <c r="K516" s="174" t="s">
        <v>107</v>
      </c>
      <c r="L516" s="174" t="s">
        <v>24</v>
      </c>
      <c r="M516" s="174" t="s">
        <v>108</v>
      </c>
    </row>
    <row r="517" spans="1:13" x14ac:dyDescent="0.25">
      <c r="H517" s="174"/>
      <c r="I517" s="174"/>
      <c r="J517" s="174"/>
      <c r="K517" s="174"/>
      <c r="L517" s="174"/>
      <c r="M517" s="174"/>
    </row>
    <row r="518" spans="1:13" x14ac:dyDescent="0.25">
      <c r="A518">
        <v>2011</v>
      </c>
      <c r="B518" s="54">
        <v>-150000</v>
      </c>
      <c r="C518" s="13">
        <v>0.25</v>
      </c>
      <c r="D518" s="8">
        <f>B518*C518</f>
        <v>-37500</v>
      </c>
      <c r="E518">
        <v>0</v>
      </c>
      <c r="F518" s="8">
        <f>D518+E518</f>
        <v>-37500</v>
      </c>
      <c r="H518" s="174"/>
      <c r="I518" s="174"/>
      <c r="J518" s="174"/>
      <c r="K518" s="174"/>
      <c r="L518" s="174"/>
      <c r="M518" s="174"/>
    </row>
    <row r="519" spans="1:13" x14ac:dyDescent="0.25">
      <c r="A519">
        <v>2012</v>
      </c>
      <c r="B519" s="54">
        <f>B518+50000</f>
        <v>-100000</v>
      </c>
      <c r="C519" s="13">
        <v>0.25</v>
      </c>
      <c r="D519" s="8">
        <f>B519*C519</f>
        <v>-25000</v>
      </c>
      <c r="E519" s="8">
        <f>D518</f>
        <v>-37500</v>
      </c>
      <c r="F519" s="8">
        <f>D519+E519</f>
        <v>-62500</v>
      </c>
      <c r="H519" s="30" t="s">
        <v>179</v>
      </c>
      <c r="I519" s="11">
        <v>100000</v>
      </c>
      <c r="J519" s="11">
        <v>0</v>
      </c>
      <c r="K519" s="11">
        <f>I519-J519</f>
        <v>100000</v>
      </c>
      <c r="L519" s="38">
        <v>0.28000000000000003</v>
      </c>
      <c r="M519" s="11">
        <f>K519*L519</f>
        <v>28000.000000000004</v>
      </c>
    </row>
    <row r="520" spans="1:13" x14ac:dyDescent="0.25">
      <c r="A520">
        <v>2013</v>
      </c>
      <c r="B520" s="54">
        <f>B519+35000</f>
        <v>-65000</v>
      </c>
      <c r="C520" s="13">
        <v>0.28000000000000003</v>
      </c>
      <c r="D520" s="8">
        <f>B520*C520</f>
        <v>-18200</v>
      </c>
      <c r="E520" s="8">
        <f>D519</f>
        <v>-25000</v>
      </c>
      <c r="F520" s="8">
        <f>D520+E520</f>
        <v>-43200</v>
      </c>
      <c r="H520" t="s">
        <v>180</v>
      </c>
      <c r="M520" s="8">
        <f>M519</f>
        <v>28000.000000000004</v>
      </c>
    </row>
    <row r="521" spans="1:13" x14ac:dyDescent="0.25">
      <c r="A521">
        <v>2014</v>
      </c>
      <c r="B521" s="8">
        <f>B520+65000</f>
        <v>0</v>
      </c>
      <c r="C521" s="13">
        <v>0.25</v>
      </c>
      <c r="D521" s="8">
        <f>B521*C521</f>
        <v>0</v>
      </c>
      <c r="E521" s="8">
        <f>D520</f>
        <v>-18200</v>
      </c>
      <c r="F521" s="8">
        <f>D521+E521</f>
        <v>-18200</v>
      </c>
      <c r="H521" t="s">
        <v>76</v>
      </c>
      <c r="M521" s="9">
        <v>37500</v>
      </c>
    </row>
    <row r="522" spans="1:13" x14ac:dyDescent="0.25">
      <c r="H522" t="s">
        <v>181</v>
      </c>
      <c r="M522" s="8">
        <f>M520-M521</f>
        <v>-9499.9999999999964</v>
      </c>
    </row>
    <row r="523" spans="1:13" x14ac:dyDescent="0.25">
      <c r="C523" s="1">
        <v>2012</v>
      </c>
      <c r="D523" s="1">
        <v>2013</v>
      </c>
    </row>
    <row r="524" spans="1:13" x14ac:dyDescent="0.25">
      <c r="A524" t="s">
        <v>61</v>
      </c>
      <c r="B524" t="s">
        <v>184</v>
      </c>
      <c r="C524" s="7">
        <v>155000</v>
      </c>
      <c r="D524" s="7">
        <v>155000</v>
      </c>
    </row>
    <row r="525" spans="1:13" x14ac:dyDescent="0.25">
      <c r="B525" t="s">
        <v>185</v>
      </c>
      <c r="C525" s="7"/>
      <c r="D525" s="7"/>
    </row>
    <row r="526" spans="1:13" x14ac:dyDescent="0.25">
      <c r="B526" t="s">
        <v>186</v>
      </c>
      <c r="C526" s="11">
        <v>-50000</v>
      </c>
      <c r="D526" s="11">
        <v>-35000</v>
      </c>
      <c r="H526" s="174" t="s">
        <v>26</v>
      </c>
      <c r="I526" s="174" t="s">
        <v>105</v>
      </c>
      <c r="J526" s="174" t="s">
        <v>106</v>
      </c>
      <c r="K526" s="174" t="s">
        <v>107</v>
      </c>
      <c r="L526" s="174" t="s">
        <v>24</v>
      </c>
      <c r="M526" s="174" t="s">
        <v>108</v>
      </c>
    </row>
    <row r="527" spans="1:13" x14ac:dyDescent="0.25">
      <c r="B527" t="s">
        <v>20</v>
      </c>
      <c r="C527" s="61">
        <f>C524+C526</f>
        <v>105000</v>
      </c>
      <c r="D527" s="61">
        <f>D524+D526</f>
        <v>120000</v>
      </c>
      <c r="H527" s="174"/>
      <c r="I527" s="174"/>
      <c r="J527" s="174"/>
      <c r="K527" s="174"/>
      <c r="L527" s="174"/>
      <c r="M527" s="174"/>
    </row>
    <row r="528" spans="1:13" x14ac:dyDescent="0.25">
      <c r="B528" t="s">
        <v>24</v>
      </c>
      <c r="C528" s="13">
        <v>0.25</v>
      </c>
      <c r="D528" s="13">
        <v>0.28000000000000003</v>
      </c>
      <c r="H528" s="174"/>
      <c r="I528" s="174"/>
      <c r="J528" s="174"/>
      <c r="K528" s="174"/>
      <c r="L528" s="174"/>
      <c r="M528" s="174"/>
    </row>
    <row r="529" spans="1:13" ht="15.75" thickBot="1" x14ac:dyDescent="0.3">
      <c r="B529" t="s">
        <v>174</v>
      </c>
      <c r="C529" s="62">
        <f>C527*C528</f>
        <v>26250</v>
      </c>
      <c r="D529" s="62">
        <f>D527*D528</f>
        <v>33600</v>
      </c>
      <c r="H529" s="30" t="s">
        <v>179</v>
      </c>
      <c r="I529" s="11">
        <v>65000</v>
      </c>
      <c r="J529" s="11">
        <v>0</v>
      </c>
      <c r="K529" s="11">
        <f>I529-J529</f>
        <v>65000</v>
      </c>
      <c r="L529" s="38">
        <v>0.28000000000000003</v>
      </c>
      <c r="M529" s="11">
        <f>K529*L529</f>
        <v>18200</v>
      </c>
    </row>
    <row r="530" spans="1:13" ht="15.75" thickTop="1" x14ac:dyDescent="0.25">
      <c r="A530" t="s">
        <v>67</v>
      </c>
      <c r="H530" t="s">
        <v>183</v>
      </c>
      <c r="M530" s="8">
        <f>M529</f>
        <v>18200</v>
      </c>
    </row>
    <row r="531" spans="1:13" x14ac:dyDescent="0.25">
      <c r="B531" t="s">
        <v>77</v>
      </c>
      <c r="C531" s="8">
        <f>C529</f>
        <v>26250</v>
      </c>
      <c r="H531" t="s">
        <v>76</v>
      </c>
      <c r="M531" s="9">
        <v>28000</v>
      </c>
    </row>
    <row r="532" spans="1:13" x14ac:dyDescent="0.25">
      <c r="B532" t="s">
        <v>5</v>
      </c>
      <c r="D532" s="8">
        <f>C529</f>
        <v>26250</v>
      </c>
      <c r="H532" t="s">
        <v>181</v>
      </c>
      <c r="M532" s="8">
        <f>M530-M531</f>
        <v>-9800</v>
      </c>
    </row>
    <row r="533" spans="1:13" x14ac:dyDescent="0.25">
      <c r="B533" t="s">
        <v>141</v>
      </c>
      <c r="C533" s="8">
        <f>-M522</f>
        <v>9499.9999999999964</v>
      </c>
    </row>
    <row r="534" spans="1:13" x14ac:dyDescent="0.25">
      <c r="B534" t="s">
        <v>142</v>
      </c>
      <c r="D534" s="8">
        <f>C533</f>
        <v>9499.9999999999964</v>
      </c>
    </row>
    <row r="536" spans="1:13" x14ac:dyDescent="0.25">
      <c r="A536" t="s">
        <v>63</v>
      </c>
      <c r="B536" t="s">
        <v>77</v>
      </c>
      <c r="C536" s="8">
        <f>D529</f>
        <v>33600</v>
      </c>
    </row>
    <row r="537" spans="1:13" x14ac:dyDescent="0.25">
      <c r="B537" t="s">
        <v>5</v>
      </c>
      <c r="D537" s="8">
        <f>C536</f>
        <v>33600</v>
      </c>
    </row>
    <row r="538" spans="1:13" x14ac:dyDescent="0.25">
      <c r="B538" t="s">
        <v>141</v>
      </c>
      <c r="C538" s="8">
        <f>-M532</f>
        <v>9800</v>
      </c>
    </row>
    <row r="539" spans="1:13" x14ac:dyDescent="0.25">
      <c r="B539" t="s">
        <v>142</v>
      </c>
      <c r="D539" s="8">
        <f>C538</f>
        <v>9800</v>
      </c>
    </row>
    <row r="541" spans="1:13" x14ac:dyDescent="0.25">
      <c r="A541" t="s">
        <v>99</v>
      </c>
      <c r="B541" s="178">
        <v>2012</v>
      </c>
      <c r="C541" s="178"/>
      <c r="D541" s="178"/>
    </row>
    <row r="542" spans="1:13" x14ac:dyDescent="0.25">
      <c r="B542" s="1" t="s">
        <v>104</v>
      </c>
      <c r="D542" s="10">
        <f>C524</f>
        <v>155000</v>
      </c>
    </row>
    <row r="543" spans="1:13" x14ac:dyDescent="0.25">
      <c r="B543" t="s">
        <v>60</v>
      </c>
      <c r="C543" s="18"/>
    </row>
    <row r="544" spans="1:13" x14ac:dyDescent="0.25">
      <c r="B544" s="27" t="s">
        <v>79</v>
      </c>
    </row>
    <row r="545" spans="1:8" x14ac:dyDescent="0.25">
      <c r="B545" t="s">
        <v>182</v>
      </c>
      <c r="C545" s="4">
        <f>C531</f>
        <v>26250</v>
      </c>
    </row>
    <row r="546" spans="1:8" x14ac:dyDescent="0.25">
      <c r="B546" s="1" t="s">
        <v>78</v>
      </c>
      <c r="C546" s="8">
        <f>C533</f>
        <v>9499.9999999999964</v>
      </c>
      <c r="D546" s="8">
        <f>C545+C546</f>
        <v>35750</v>
      </c>
    </row>
    <row r="547" spans="1:8" ht="15.75" thickBot="1" x14ac:dyDescent="0.3">
      <c r="B547" s="1"/>
      <c r="D547" s="60">
        <f>D542-D546</f>
        <v>119250</v>
      </c>
    </row>
    <row r="548" spans="1:8" ht="15.75" thickTop="1" x14ac:dyDescent="0.25">
      <c r="B548" s="1"/>
      <c r="D548" s="59"/>
    </row>
    <row r="549" spans="1:8" x14ac:dyDescent="0.25">
      <c r="B549" s="178">
        <v>2013</v>
      </c>
      <c r="C549" s="178"/>
      <c r="D549" s="178"/>
    </row>
    <row r="550" spans="1:8" x14ac:dyDescent="0.25">
      <c r="B550" s="1" t="s">
        <v>104</v>
      </c>
      <c r="D550" s="10">
        <f>D524</f>
        <v>155000</v>
      </c>
    </row>
    <row r="551" spans="1:8" x14ac:dyDescent="0.25">
      <c r="B551" t="s">
        <v>60</v>
      </c>
      <c r="C551" s="18"/>
    </row>
    <row r="552" spans="1:8" x14ac:dyDescent="0.25">
      <c r="B552" s="27" t="s">
        <v>79</v>
      </c>
      <c r="C552" s="8">
        <f>C536</f>
        <v>33600</v>
      </c>
    </row>
    <row r="553" spans="1:8" x14ac:dyDescent="0.25">
      <c r="B553" t="s">
        <v>182</v>
      </c>
      <c r="C553" s="4">
        <f>C538</f>
        <v>9800</v>
      </c>
    </row>
    <row r="554" spans="1:8" x14ac:dyDescent="0.25">
      <c r="B554" s="1" t="s">
        <v>78</v>
      </c>
      <c r="C554" s="8"/>
      <c r="D554" s="8">
        <f>C552+C553</f>
        <v>43400</v>
      </c>
    </row>
    <row r="555" spans="1:8" ht="15.75" thickBot="1" x14ac:dyDescent="0.3">
      <c r="B555" s="1"/>
      <c r="D555" s="60">
        <f>D550-D554</f>
        <v>111600</v>
      </c>
    </row>
    <row r="556" spans="1:8" ht="15.75" thickTop="1" x14ac:dyDescent="0.25">
      <c r="A556" s="1" t="s">
        <v>170</v>
      </c>
    </row>
    <row r="559" spans="1:8" x14ac:dyDescent="0.25">
      <c r="A559" s="6" t="s">
        <v>115</v>
      </c>
      <c r="B559" s="6" t="s">
        <v>187</v>
      </c>
      <c r="C559" s="6" t="s">
        <v>24</v>
      </c>
      <c r="F559" s="64" t="s">
        <v>197</v>
      </c>
      <c r="G559" s="65"/>
      <c r="H559" s="66"/>
    </row>
    <row r="560" spans="1:8" x14ac:dyDescent="0.25">
      <c r="A560" s="27">
        <v>2009</v>
      </c>
      <c r="B560" s="7">
        <v>120000</v>
      </c>
      <c r="C560" s="13">
        <v>0.34</v>
      </c>
      <c r="D560" s="8">
        <f>B560*C560</f>
        <v>40800</v>
      </c>
      <c r="F560" s="67"/>
      <c r="G560" s="48"/>
      <c r="H560" s="68"/>
    </row>
    <row r="561" spans="1:8" x14ac:dyDescent="0.25">
      <c r="A561" s="27">
        <v>2010</v>
      </c>
      <c r="B561" s="7">
        <v>90000</v>
      </c>
      <c r="C561" s="13">
        <v>0.34</v>
      </c>
      <c r="D561" s="8">
        <f t="shared" ref="D561:D563" si="3">B561*C561</f>
        <v>30600.000000000004</v>
      </c>
      <c r="F561" s="69">
        <f>B560+B561</f>
        <v>210000</v>
      </c>
      <c r="G561" s="48" t="s">
        <v>189</v>
      </c>
      <c r="H561" s="68"/>
    </row>
    <row r="562" spans="1:8" x14ac:dyDescent="0.25">
      <c r="A562" s="27">
        <v>2011</v>
      </c>
      <c r="B562" s="54">
        <v>-280000</v>
      </c>
      <c r="C562" s="13">
        <v>0.38</v>
      </c>
      <c r="D562" s="8">
        <f t="shared" si="3"/>
        <v>-106400</v>
      </c>
      <c r="F562" s="70">
        <f>B562</f>
        <v>-280000</v>
      </c>
      <c r="G562" s="48" t="s">
        <v>188</v>
      </c>
      <c r="H562" s="68"/>
    </row>
    <row r="563" spans="1:8" x14ac:dyDescent="0.25">
      <c r="A563" s="27">
        <v>2012</v>
      </c>
      <c r="B563" s="7">
        <v>220000</v>
      </c>
      <c r="C563" s="13">
        <v>0.38</v>
      </c>
      <c r="D563" s="8">
        <f t="shared" si="3"/>
        <v>83600</v>
      </c>
      <c r="F563" s="69">
        <f>F562+F561</f>
        <v>-70000</v>
      </c>
      <c r="G563" s="48" t="s">
        <v>190</v>
      </c>
      <c r="H563" s="68"/>
    </row>
    <row r="564" spans="1:8" x14ac:dyDescent="0.25">
      <c r="A564" s="27"/>
      <c r="B564" s="7"/>
      <c r="C564" s="13"/>
      <c r="F564" s="71">
        <f>C562</f>
        <v>0.38</v>
      </c>
      <c r="G564" s="48" t="s">
        <v>132</v>
      </c>
      <c r="H564" s="68"/>
    </row>
    <row r="565" spans="1:8" x14ac:dyDescent="0.25">
      <c r="B565" s="63">
        <v>2009</v>
      </c>
      <c r="F565" s="70">
        <f>F563*F564</f>
        <v>-26600</v>
      </c>
      <c r="G565" s="30" t="s">
        <v>196</v>
      </c>
      <c r="H565" s="72"/>
    </row>
    <row r="566" spans="1:8" x14ac:dyDescent="0.25">
      <c r="A566" t="s">
        <v>61</v>
      </c>
      <c r="B566" t="s">
        <v>77</v>
      </c>
      <c r="C566" s="8">
        <f>B560*C560</f>
        <v>40800</v>
      </c>
    </row>
    <row r="567" spans="1:8" x14ac:dyDescent="0.25">
      <c r="B567" t="s">
        <v>5</v>
      </c>
      <c r="D567" s="8">
        <f>C566</f>
        <v>40800</v>
      </c>
    </row>
    <row r="568" spans="1:8" x14ac:dyDescent="0.25">
      <c r="B568" s="1">
        <v>2010</v>
      </c>
    </row>
    <row r="569" spans="1:8" x14ac:dyDescent="0.25">
      <c r="B569" t="s">
        <v>77</v>
      </c>
      <c r="C569" s="8">
        <f>B561*C561</f>
        <v>30600.000000000004</v>
      </c>
    </row>
    <row r="570" spans="1:8" x14ac:dyDescent="0.25">
      <c r="B570" t="s">
        <v>5</v>
      </c>
      <c r="D570" s="8">
        <f>B561*C561</f>
        <v>30600.000000000004</v>
      </c>
      <c r="F570" s="8"/>
    </row>
    <row r="571" spans="1:8" x14ac:dyDescent="0.25">
      <c r="B571" s="1">
        <v>2011</v>
      </c>
      <c r="F571" s="8"/>
      <c r="G571" s="7">
        <f>B562*C562</f>
        <v>-106400</v>
      </c>
    </row>
    <row r="572" spans="1:8" x14ac:dyDescent="0.25">
      <c r="B572" t="s">
        <v>191</v>
      </c>
      <c r="C572" s="4">
        <f>C569+C566</f>
        <v>71400</v>
      </c>
      <c r="F572" s="8"/>
    </row>
    <row r="573" spans="1:8" x14ac:dyDescent="0.25">
      <c r="B573" t="s">
        <v>122</v>
      </c>
      <c r="D573" s="4">
        <v>71400</v>
      </c>
      <c r="G573" s="4"/>
    </row>
    <row r="574" spans="1:8" x14ac:dyDescent="0.25">
      <c r="B574" s="1" t="s">
        <v>195</v>
      </c>
      <c r="D574" s="4"/>
    </row>
    <row r="575" spans="1:8" x14ac:dyDescent="0.25">
      <c r="H575" s="8"/>
    </row>
    <row r="576" spans="1:8" x14ac:dyDescent="0.25">
      <c r="B576" t="s">
        <v>6</v>
      </c>
      <c r="C576" s="8">
        <f>(-B562-B560-B561)*F564</f>
        <v>26600</v>
      </c>
    </row>
    <row r="577" spans="1:5" x14ac:dyDescent="0.25">
      <c r="B577" t="s">
        <v>142</v>
      </c>
      <c r="D577" s="4">
        <v>26600</v>
      </c>
    </row>
    <row r="578" spans="1:5" x14ac:dyDescent="0.25">
      <c r="B578" s="1" t="s">
        <v>194</v>
      </c>
    </row>
    <row r="579" spans="1:5" x14ac:dyDescent="0.25">
      <c r="B579" s="1"/>
    </row>
    <row r="580" spans="1:5" x14ac:dyDescent="0.25">
      <c r="B580" s="1">
        <v>2012</v>
      </c>
    </row>
    <row r="581" spans="1:5" x14ac:dyDescent="0.25">
      <c r="B581" t="s">
        <v>77</v>
      </c>
      <c r="C581" s="7">
        <f>(B563-70000)*C563</f>
        <v>57000</v>
      </c>
      <c r="D581" s="7"/>
    </row>
    <row r="582" spans="1:5" x14ac:dyDescent="0.25">
      <c r="B582" t="s">
        <v>5</v>
      </c>
      <c r="C582" s="7"/>
      <c r="D582" s="7">
        <f>C581</f>
        <v>57000</v>
      </c>
    </row>
    <row r="583" spans="1:5" x14ac:dyDescent="0.25">
      <c r="C583" s="7"/>
      <c r="D583" s="7"/>
    </row>
    <row r="584" spans="1:5" x14ac:dyDescent="0.25">
      <c r="B584" t="s">
        <v>8</v>
      </c>
      <c r="C584" s="4">
        <f>C576</f>
        <v>26600</v>
      </c>
    </row>
    <row r="585" spans="1:5" x14ac:dyDescent="0.25">
      <c r="B585" t="s">
        <v>6</v>
      </c>
      <c r="D585" s="4">
        <f>C584</f>
        <v>26600</v>
      </c>
      <c r="E585" s="1" t="s">
        <v>193</v>
      </c>
    </row>
    <row r="587" spans="1:5" x14ac:dyDescent="0.25">
      <c r="A587" t="s">
        <v>67</v>
      </c>
      <c r="B587" s="178">
        <v>2011</v>
      </c>
      <c r="C587" s="178"/>
      <c r="D587" s="178"/>
    </row>
    <row r="588" spans="1:5" x14ac:dyDescent="0.25">
      <c r="B588" s="1" t="s">
        <v>104</v>
      </c>
      <c r="D588" s="73">
        <f>B562</f>
        <v>-280000</v>
      </c>
    </row>
    <row r="589" spans="1:5" x14ac:dyDescent="0.25">
      <c r="B589" t="s">
        <v>60</v>
      </c>
      <c r="C589" s="18"/>
    </row>
    <row r="590" spans="1:5" x14ac:dyDescent="0.25">
      <c r="B590" s="27" t="s">
        <v>79</v>
      </c>
      <c r="C590" s="4">
        <f>C572</f>
        <v>71400</v>
      </c>
    </row>
    <row r="591" spans="1:5" x14ac:dyDescent="0.25">
      <c r="B591" t="s">
        <v>182</v>
      </c>
      <c r="C591" s="8">
        <f>C576</f>
        <v>26600</v>
      </c>
      <c r="D591" s="8">
        <f>C590+C591</f>
        <v>98000</v>
      </c>
    </row>
    <row r="592" spans="1:5" ht="15.75" thickBot="1" x14ac:dyDescent="0.3">
      <c r="B592" s="1" t="s">
        <v>199</v>
      </c>
      <c r="D592" s="60">
        <f>D588+D591</f>
        <v>-182000</v>
      </c>
    </row>
    <row r="593" spans="1:4" ht="15.75" thickTop="1" x14ac:dyDescent="0.25">
      <c r="B593" s="1"/>
    </row>
    <row r="594" spans="1:4" x14ac:dyDescent="0.25">
      <c r="B594" s="1"/>
      <c r="D594" s="59"/>
    </row>
    <row r="595" spans="1:4" x14ac:dyDescent="0.25">
      <c r="B595" s="178">
        <v>2012</v>
      </c>
      <c r="C595" s="178"/>
      <c r="D595" s="178"/>
    </row>
    <row r="596" spans="1:4" x14ac:dyDescent="0.25">
      <c r="B596" s="1" t="s">
        <v>104</v>
      </c>
      <c r="D596" s="10">
        <f>B563</f>
        <v>220000</v>
      </c>
    </row>
    <row r="597" spans="1:4" x14ac:dyDescent="0.25">
      <c r="B597" t="s">
        <v>60</v>
      </c>
      <c r="C597" s="18"/>
    </row>
    <row r="598" spans="1:4" x14ac:dyDescent="0.25">
      <c r="B598" s="27" t="s">
        <v>79</v>
      </c>
      <c r="C598" s="8">
        <f>C581</f>
        <v>57000</v>
      </c>
    </row>
    <row r="599" spans="1:4" x14ac:dyDescent="0.25">
      <c r="B599" t="s">
        <v>182</v>
      </c>
      <c r="C599" s="4">
        <f>C584</f>
        <v>26600</v>
      </c>
      <c r="D599" s="8">
        <f>C598+C599</f>
        <v>83600</v>
      </c>
    </row>
    <row r="600" spans="1:4" ht="15.75" thickBot="1" x14ac:dyDescent="0.3">
      <c r="B600" s="1" t="s">
        <v>78</v>
      </c>
      <c r="C600" s="8"/>
      <c r="D600" s="60">
        <f>D596-D599</f>
        <v>136400</v>
      </c>
    </row>
    <row r="601" spans="1:4" ht="15.75" thickTop="1" x14ac:dyDescent="0.25">
      <c r="B601" s="1"/>
    </row>
    <row r="603" spans="1:4" x14ac:dyDescent="0.25">
      <c r="A603" t="s">
        <v>63</v>
      </c>
      <c r="B603" s="1">
        <v>2011</v>
      </c>
    </row>
    <row r="604" spans="1:4" x14ac:dyDescent="0.25">
      <c r="B604" t="s">
        <v>201</v>
      </c>
      <c r="C604" s="4">
        <v>71400</v>
      </c>
    </row>
    <row r="605" spans="1:4" x14ac:dyDescent="0.25">
      <c r="B605" t="s">
        <v>202</v>
      </c>
      <c r="D605" s="4">
        <v>71400</v>
      </c>
    </row>
    <row r="606" spans="1:4" x14ac:dyDescent="0.25">
      <c r="B606" s="1" t="s">
        <v>195</v>
      </c>
      <c r="D606" s="4"/>
    </row>
    <row r="608" spans="1:4" x14ac:dyDescent="0.25">
      <c r="B608" t="s">
        <v>6</v>
      </c>
      <c r="C608" s="8">
        <v>19950</v>
      </c>
    </row>
    <row r="609" spans="1:7" x14ac:dyDescent="0.25">
      <c r="B609" t="s">
        <v>142</v>
      </c>
      <c r="D609" s="4">
        <f>C608</f>
        <v>19950</v>
      </c>
    </row>
    <row r="610" spans="1:7" x14ac:dyDescent="0.25">
      <c r="B610" s="1" t="s">
        <v>194</v>
      </c>
    </row>
    <row r="612" spans="1:7" x14ac:dyDescent="0.25">
      <c r="B612" s="1">
        <v>2012</v>
      </c>
    </row>
    <row r="613" spans="1:7" x14ac:dyDescent="0.25">
      <c r="B613" t="s">
        <v>77</v>
      </c>
      <c r="C613" s="4">
        <v>57000</v>
      </c>
    </row>
    <row r="614" spans="1:7" x14ac:dyDescent="0.25">
      <c r="B614" t="s">
        <v>5</v>
      </c>
      <c r="D614" s="4">
        <v>57000</v>
      </c>
    </row>
    <row r="615" spans="1:7" x14ac:dyDescent="0.25">
      <c r="B615" s="1" t="s">
        <v>195</v>
      </c>
      <c r="D615" s="4"/>
    </row>
    <row r="617" spans="1:7" x14ac:dyDescent="0.25">
      <c r="B617" t="s">
        <v>200</v>
      </c>
      <c r="C617" s="8">
        <f>-F565*0.75</f>
        <v>19950</v>
      </c>
    </row>
    <row r="618" spans="1:7" x14ac:dyDescent="0.25">
      <c r="B618" t="s">
        <v>6</v>
      </c>
      <c r="D618" s="4">
        <f>C617</f>
        <v>19950</v>
      </c>
    </row>
    <row r="619" spans="1:7" x14ac:dyDescent="0.25">
      <c r="B619" s="1" t="s">
        <v>194</v>
      </c>
    </row>
    <row r="620" spans="1:7" x14ac:dyDescent="0.25">
      <c r="E620" s="75" t="s">
        <v>206</v>
      </c>
    </row>
    <row r="621" spans="1:7" x14ac:dyDescent="0.25">
      <c r="A621" s="1" t="s">
        <v>198</v>
      </c>
      <c r="F621" s="174" t="s">
        <v>213</v>
      </c>
    </row>
    <row r="622" spans="1:7" x14ac:dyDescent="0.25">
      <c r="B622" s="6" t="s">
        <v>91</v>
      </c>
      <c r="C622" s="6" t="s">
        <v>43</v>
      </c>
      <c r="E622" s="6" t="s">
        <v>203</v>
      </c>
      <c r="F622" s="174"/>
      <c r="G622" s="6" t="s">
        <v>210</v>
      </c>
    </row>
    <row r="623" spans="1:7" x14ac:dyDescent="0.25">
      <c r="A623">
        <v>2006</v>
      </c>
      <c r="B623" s="4">
        <v>160000</v>
      </c>
      <c r="C623" s="13">
        <v>0.42</v>
      </c>
      <c r="E623" s="7">
        <f>B623*C623</f>
        <v>67200</v>
      </c>
    </row>
    <row r="624" spans="1:7" x14ac:dyDescent="0.25">
      <c r="A624">
        <v>2007</v>
      </c>
      <c r="B624" s="4">
        <v>250000</v>
      </c>
      <c r="C624" s="13">
        <v>0.42</v>
      </c>
      <c r="E624" s="7">
        <f>B624*C624</f>
        <v>105000</v>
      </c>
    </row>
    <row r="625" spans="1:8" x14ac:dyDescent="0.25">
      <c r="A625">
        <v>2008</v>
      </c>
      <c r="B625" s="4">
        <v>80000</v>
      </c>
      <c r="C625" s="13">
        <v>0.38</v>
      </c>
      <c r="E625" s="7">
        <f t="shared" ref="E625:E629" si="4">B625*C625</f>
        <v>30400</v>
      </c>
    </row>
    <row r="626" spans="1:8" x14ac:dyDescent="0.25">
      <c r="A626">
        <v>2009</v>
      </c>
      <c r="B626" s="74">
        <v>-160000</v>
      </c>
      <c r="C626" s="13">
        <v>0.38</v>
      </c>
      <c r="E626" s="7"/>
      <c r="F626" s="74">
        <f>B626+B623+B624+B625</f>
        <v>330000</v>
      </c>
      <c r="G626" s="7">
        <f>B626*C623</f>
        <v>-67200</v>
      </c>
      <c r="H626" t="s">
        <v>212</v>
      </c>
    </row>
    <row r="627" spans="1:8" x14ac:dyDescent="0.25">
      <c r="A627">
        <v>2010</v>
      </c>
      <c r="B627" s="74">
        <v>-380000</v>
      </c>
      <c r="C627" s="13">
        <v>0.38</v>
      </c>
      <c r="E627" s="7"/>
      <c r="F627" s="74">
        <f>B627+F626</f>
        <v>-50000</v>
      </c>
      <c r="G627" s="7">
        <f>B627*C624</f>
        <v>-159600</v>
      </c>
      <c r="H627" t="s">
        <v>211</v>
      </c>
    </row>
    <row r="628" spans="1:8" x14ac:dyDescent="0.25">
      <c r="A628">
        <v>2011</v>
      </c>
      <c r="B628" s="4">
        <v>130000</v>
      </c>
      <c r="C628" s="13">
        <v>0.38</v>
      </c>
      <c r="E628" s="7">
        <f>B628*C628</f>
        <v>49400</v>
      </c>
    </row>
    <row r="629" spans="1:8" x14ac:dyDescent="0.25">
      <c r="A629">
        <v>2012</v>
      </c>
      <c r="B629" s="4">
        <v>145000</v>
      </c>
      <c r="C629" s="13">
        <v>0.38</v>
      </c>
      <c r="E629" s="7">
        <f t="shared" si="4"/>
        <v>55100</v>
      </c>
    </row>
    <row r="631" spans="1:8" x14ac:dyDescent="0.25">
      <c r="B631" s="6">
        <v>2008</v>
      </c>
    </row>
    <row r="632" spans="1:8" x14ac:dyDescent="0.25">
      <c r="B632" t="s">
        <v>204</v>
      </c>
      <c r="C632" s="7">
        <f>B625*C625</f>
        <v>30400</v>
      </c>
    </row>
    <row r="633" spans="1:8" x14ac:dyDescent="0.25">
      <c r="B633" t="s">
        <v>205</v>
      </c>
      <c r="D633" s="8">
        <f>C632</f>
        <v>30400</v>
      </c>
    </row>
    <row r="635" spans="1:8" x14ac:dyDescent="0.25">
      <c r="B635" s="6">
        <v>2009</v>
      </c>
    </row>
    <row r="636" spans="1:8" x14ac:dyDescent="0.25">
      <c r="B636" t="s">
        <v>191</v>
      </c>
      <c r="C636" s="4">
        <f>-G626</f>
        <v>67200</v>
      </c>
      <c r="F636" s="173"/>
      <c r="G636" s="173"/>
      <c r="H636" s="173"/>
    </row>
    <row r="637" spans="1:8" x14ac:dyDescent="0.25">
      <c r="B637" t="s">
        <v>192</v>
      </c>
      <c r="D637" s="4">
        <f>-G626</f>
        <v>67200</v>
      </c>
      <c r="F637" s="48"/>
      <c r="G637" s="48"/>
      <c r="H637" s="48"/>
    </row>
    <row r="638" spans="1:8" x14ac:dyDescent="0.25">
      <c r="B638" s="1" t="s">
        <v>195</v>
      </c>
      <c r="D638" s="4"/>
      <c r="F638" s="50"/>
      <c r="G638" s="48"/>
      <c r="H638" s="48"/>
    </row>
    <row r="639" spans="1:8" x14ac:dyDescent="0.25">
      <c r="F639" s="50"/>
      <c r="G639" s="48"/>
      <c r="H639" s="48"/>
    </row>
    <row r="640" spans="1:8" x14ac:dyDescent="0.25">
      <c r="B640" s="6">
        <v>2010</v>
      </c>
      <c r="F640" s="50"/>
      <c r="G640" s="48"/>
      <c r="H640" s="48"/>
    </row>
    <row r="641" spans="2:9" x14ac:dyDescent="0.25">
      <c r="D641" s="4"/>
      <c r="F641" s="48"/>
      <c r="G641" s="48"/>
      <c r="H641" s="48"/>
      <c r="I641" s="48"/>
    </row>
    <row r="642" spans="2:9" x14ac:dyDescent="0.25">
      <c r="B642" t="s">
        <v>191</v>
      </c>
      <c r="C642" s="8">
        <f>(E624+E625)</f>
        <v>135400</v>
      </c>
      <c r="G642" s="48"/>
      <c r="H642" s="48"/>
      <c r="I642" s="48"/>
    </row>
    <row r="643" spans="2:9" x14ac:dyDescent="0.25">
      <c r="B643" t="s">
        <v>207</v>
      </c>
      <c r="D643" s="8">
        <f>C642</f>
        <v>135400</v>
      </c>
      <c r="F643" s="51"/>
      <c r="G643" s="48"/>
      <c r="H643" s="48"/>
    </row>
    <row r="644" spans="2:9" x14ac:dyDescent="0.25">
      <c r="F644" s="50"/>
      <c r="G644" s="48"/>
      <c r="H644" s="48"/>
    </row>
    <row r="645" spans="2:9" x14ac:dyDescent="0.25">
      <c r="B645" t="s">
        <v>6</v>
      </c>
      <c r="C645" s="8">
        <f>-F627*C627</f>
        <v>19000</v>
      </c>
      <c r="F645" s="50"/>
    </row>
    <row r="646" spans="2:9" x14ac:dyDescent="0.25">
      <c r="B646" t="s">
        <v>142</v>
      </c>
      <c r="D646" s="8">
        <f>C645</f>
        <v>19000</v>
      </c>
      <c r="F646" s="74"/>
      <c r="G646" s="48"/>
    </row>
    <row r="647" spans="2:9" x14ac:dyDescent="0.25">
      <c r="F647" s="13"/>
    </row>
    <row r="648" spans="2:9" x14ac:dyDescent="0.25">
      <c r="B648" s="6">
        <v>2011</v>
      </c>
      <c r="F648" s="7"/>
    </row>
    <row r="649" spans="2:9" x14ac:dyDescent="0.25">
      <c r="B649" t="s">
        <v>204</v>
      </c>
      <c r="C649" s="8">
        <f>(B628+F627)*C628</f>
        <v>30400</v>
      </c>
      <c r="F649" s="4">
        <f>B628+F627</f>
        <v>80000</v>
      </c>
    </row>
    <row r="650" spans="2:9" x14ac:dyDescent="0.25">
      <c r="B650" t="s">
        <v>208</v>
      </c>
      <c r="D650" s="8">
        <f>C649</f>
        <v>30400</v>
      </c>
    </row>
    <row r="652" spans="2:9" x14ac:dyDescent="0.25">
      <c r="B652" t="s">
        <v>209</v>
      </c>
      <c r="C652" s="8">
        <f>C645</f>
        <v>19000</v>
      </c>
    </row>
    <row r="653" spans="2:9" x14ac:dyDescent="0.25">
      <c r="B653" t="s">
        <v>6</v>
      </c>
      <c r="D653" s="8">
        <f>D646</f>
        <v>19000</v>
      </c>
    </row>
    <row r="656" spans="2:9" x14ac:dyDescent="0.25">
      <c r="B656" s="6">
        <v>2012</v>
      </c>
    </row>
    <row r="657" spans="1:10" x14ac:dyDescent="0.25">
      <c r="B657" t="s">
        <v>204</v>
      </c>
      <c r="C657" s="8">
        <f>E629</f>
        <v>55100</v>
      </c>
    </row>
    <row r="658" spans="1:10" x14ac:dyDescent="0.25">
      <c r="B658" t="s">
        <v>205</v>
      </c>
      <c r="D658" s="8">
        <f>C657</f>
        <v>55100</v>
      </c>
    </row>
    <row r="660" spans="1:10" x14ac:dyDescent="0.25">
      <c r="A660" s="1" t="s">
        <v>214</v>
      </c>
    </row>
    <row r="661" spans="1:10" x14ac:dyDescent="0.25">
      <c r="B661" t="s">
        <v>215</v>
      </c>
      <c r="C661" s="18">
        <v>950000</v>
      </c>
    </row>
    <row r="662" spans="1:10" x14ac:dyDescent="0.25">
      <c r="B662" t="s">
        <v>216</v>
      </c>
      <c r="C662" s="76">
        <v>940000</v>
      </c>
      <c r="F662" s="53"/>
    </row>
    <row r="663" spans="1:10" x14ac:dyDescent="0.25">
      <c r="B663" t="s">
        <v>223</v>
      </c>
      <c r="C663" s="18">
        <f>C661-C662</f>
        <v>10000</v>
      </c>
    </row>
    <row r="664" spans="1:10" x14ac:dyDescent="0.25">
      <c r="B664" t="s">
        <v>34</v>
      </c>
      <c r="C664" s="77">
        <v>3000</v>
      </c>
    </row>
    <row r="665" spans="1:10" ht="15" customHeight="1" x14ac:dyDescent="0.25">
      <c r="B665" s="53" t="s">
        <v>43</v>
      </c>
      <c r="C665" s="46">
        <f>C664/C663</f>
        <v>0.3</v>
      </c>
    </row>
    <row r="666" spans="1:10" ht="15" customHeight="1" x14ac:dyDescent="0.25">
      <c r="B666" s="53"/>
      <c r="C666" s="46"/>
    </row>
    <row r="667" spans="1:10" x14ac:dyDescent="0.25">
      <c r="B667" s="52" t="s">
        <v>112</v>
      </c>
      <c r="C667" s="79"/>
      <c r="D667" s="174" t="s">
        <v>231</v>
      </c>
      <c r="E667" s="22"/>
      <c r="F667" s="178" t="s">
        <v>96</v>
      </c>
      <c r="G667" s="79"/>
      <c r="H667" s="79"/>
      <c r="I667" s="22"/>
      <c r="J667" s="79"/>
    </row>
    <row r="668" spans="1:10" x14ac:dyDescent="0.25">
      <c r="B668" s="52"/>
      <c r="C668" s="79" t="s">
        <v>24</v>
      </c>
      <c r="D668" s="174"/>
      <c r="E668" s="22" t="s">
        <v>113</v>
      </c>
      <c r="F668" s="178"/>
      <c r="G668" s="79"/>
      <c r="H668" s="79"/>
      <c r="I668" s="22"/>
      <c r="J668" s="79"/>
    </row>
    <row r="669" spans="1:10" ht="15" customHeight="1" x14ac:dyDescent="0.25">
      <c r="A669" t="s">
        <v>217</v>
      </c>
      <c r="B669" s="8">
        <f>C685</f>
        <v>-50000</v>
      </c>
      <c r="C669" s="13">
        <f>C665</f>
        <v>0.3</v>
      </c>
      <c r="D669" s="8">
        <f>B669*C669</f>
        <v>-15000</v>
      </c>
      <c r="E669">
        <v>0</v>
      </c>
      <c r="F669" s="8">
        <f>D669-E669</f>
        <v>-15000</v>
      </c>
    </row>
    <row r="670" spans="1:10" ht="15" customHeight="1" x14ac:dyDescent="0.25">
      <c r="A670" t="s">
        <v>179</v>
      </c>
      <c r="B670" s="8">
        <f>C686</f>
        <v>6000</v>
      </c>
      <c r="C670" s="13">
        <f>C665</f>
        <v>0.3</v>
      </c>
      <c r="D670" s="8">
        <f t="shared" ref="D670:D671" si="5">B670*C670</f>
        <v>1800</v>
      </c>
      <c r="E670">
        <v>0</v>
      </c>
      <c r="F670" s="8">
        <f t="shared" ref="F670:F671" si="6">D670-E670</f>
        <v>1800</v>
      </c>
    </row>
    <row r="671" spans="1:10" x14ac:dyDescent="0.25">
      <c r="A671" t="s">
        <v>230</v>
      </c>
      <c r="B671" s="8">
        <f>C687-C663</f>
        <v>-15000</v>
      </c>
      <c r="C671" s="13">
        <f>C665</f>
        <v>0.3</v>
      </c>
      <c r="D671" s="8">
        <f t="shared" si="5"/>
        <v>-4500</v>
      </c>
      <c r="E671" s="4">
        <f>-C664</f>
        <v>-3000</v>
      </c>
      <c r="F671" s="8">
        <f t="shared" si="6"/>
        <v>-1500</v>
      </c>
    </row>
    <row r="673" spans="1:6" x14ac:dyDescent="0.25">
      <c r="A673" t="s">
        <v>47</v>
      </c>
      <c r="B673" s="8">
        <f>SUM(B669:B671)</f>
        <v>-59000</v>
      </c>
      <c r="D673" s="8">
        <f>SUM(D669:D671)</f>
        <v>-17700</v>
      </c>
      <c r="E673" s="4">
        <f>-C664</f>
        <v>-3000</v>
      </c>
      <c r="F673" s="8">
        <f>SUM(F669:F671)</f>
        <v>-14700</v>
      </c>
    </row>
    <row r="674" spans="1:6" x14ac:dyDescent="0.25">
      <c r="B674" s="53"/>
      <c r="C674" s="46"/>
    </row>
    <row r="675" spans="1:6" x14ac:dyDescent="0.25">
      <c r="B675" s="53"/>
      <c r="C675" s="46"/>
    </row>
    <row r="676" spans="1:6" x14ac:dyDescent="0.25">
      <c r="A676" t="s">
        <v>61</v>
      </c>
      <c r="B676" t="s">
        <v>34</v>
      </c>
      <c r="C676" s="8">
        <f>-F673</f>
        <v>14700</v>
      </c>
    </row>
    <row r="678" spans="1:6" x14ac:dyDescent="0.25">
      <c r="A678" t="s">
        <v>67</v>
      </c>
      <c r="B678" s="1" t="s">
        <v>184</v>
      </c>
      <c r="C678" s="4">
        <v>80000</v>
      </c>
    </row>
    <row r="679" spans="1:6" x14ac:dyDescent="0.25">
      <c r="B679" s="1" t="s">
        <v>219</v>
      </c>
    </row>
    <row r="680" spans="1:6" x14ac:dyDescent="0.25">
      <c r="B680" t="s">
        <v>218</v>
      </c>
      <c r="C680" s="4">
        <v>12000</v>
      </c>
    </row>
    <row r="681" spans="1:6" x14ac:dyDescent="0.25">
      <c r="B681" t="s">
        <v>221</v>
      </c>
      <c r="C681" s="7">
        <f>16000*0.5</f>
        <v>8000</v>
      </c>
    </row>
    <row r="682" spans="1:6" x14ac:dyDescent="0.25">
      <c r="B682" s="1" t="s">
        <v>83</v>
      </c>
      <c r="C682" s="61">
        <f>C678+C680+C681</f>
        <v>100000</v>
      </c>
    </row>
    <row r="683" spans="1:6" x14ac:dyDescent="0.25">
      <c r="C683" s="50"/>
    </row>
    <row r="684" spans="1:6" x14ac:dyDescent="0.25">
      <c r="B684" s="1" t="s">
        <v>220</v>
      </c>
    </row>
    <row r="685" spans="1:6" x14ac:dyDescent="0.25">
      <c r="B685" t="s">
        <v>224</v>
      </c>
      <c r="C685" s="7">
        <f>25000-75000</f>
        <v>-50000</v>
      </c>
      <c r="D685" t="s">
        <v>225</v>
      </c>
    </row>
    <row r="686" spans="1:6" x14ac:dyDescent="0.25">
      <c r="B686" t="s">
        <v>227</v>
      </c>
      <c r="C686" s="7">
        <f>12000-6000</f>
        <v>6000</v>
      </c>
      <c r="D686" t="s">
        <v>226</v>
      </c>
    </row>
    <row r="687" spans="1:6" x14ac:dyDescent="0.25">
      <c r="B687" t="s">
        <v>229</v>
      </c>
      <c r="C687" s="7">
        <f>50000-55000</f>
        <v>-5000</v>
      </c>
    </row>
    <row r="689" spans="1:8" x14ac:dyDescent="0.25">
      <c r="B689" t="s">
        <v>20</v>
      </c>
      <c r="C689" s="78">
        <f>C682+C686+C685+C687</f>
        <v>51000</v>
      </c>
    </row>
    <row r="691" spans="1:8" x14ac:dyDescent="0.25">
      <c r="B691" t="s">
        <v>43</v>
      </c>
      <c r="C691" s="13">
        <f>C665</f>
        <v>0.3</v>
      </c>
    </row>
    <row r="692" spans="1:8" x14ac:dyDescent="0.25">
      <c r="B692" t="s">
        <v>228</v>
      </c>
      <c r="C692" s="8">
        <f>C689*C691</f>
        <v>15300</v>
      </c>
    </row>
    <row r="695" spans="1:8" x14ac:dyDescent="0.25">
      <c r="G695" s="1" t="s">
        <v>233</v>
      </c>
    </row>
    <row r="696" spans="1:8" x14ac:dyDescent="0.25">
      <c r="A696" t="s">
        <v>63</v>
      </c>
      <c r="B696" t="s">
        <v>60</v>
      </c>
      <c r="C696" s="8">
        <f>C692</f>
        <v>15300</v>
      </c>
      <c r="G696" s="7">
        <f>C682*0.3</f>
        <v>30000</v>
      </c>
    </row>
    <row r="697" spans="1:8" x14ac:dyDescent="0.25">
      <c r="B697" t="s">
        <v>5</v>
      </c>
      <c r="D697" s="8">
        <f>C696</f>
        <v>15300</v>
      </c>
      <c r="G697" s="7"/>
    </row>
    <row r="698" spans="1:8" x14ac:dyDescent="0.25">
      <c r="G698" s="7">
        <f>C696+C699</f>
        <v>30000</v>
      </c>
      <c r="H698" t="s">
        <v>232</v>
      </c>
    </row>
    <row r="699" spans="1:8" x14ac:dyDescent="0.25">
      <c r="B699" t="s">
        <v>8</v>
      </c>
      <c r="C699" s="7">
        <f>-F673</f>
        <v>14700</v>
      </c>
      <c r="D699" s="7"/>
    </row>
    <row r="700" spans="1:8" x14ac:dyDescent="0.25">
      <c r="B700" t="s">
        <v>7</v>
      </c>
      <c r="C700" s="7"/>
      <c r="D700" s="7">
        <f>C699</f>
        <v>14700</v>
      </c>
    </row>
    <row r="702" spans="1:8" x14ac:dyDescent="0.25">
      <c r="A702" t="s">
        <v>99</v>
      </c>
      <c r="B702" s="178">
        <v>2012</v>
      </c>
      <c r="C702" s="178"/>
      <c r="D702" s="178"/>
    </row>
    <row r="703" spans="1:8" x14ac:dyDescent="0.25">
      <c r="B703" s="1" t="s">
        <v>104</v>
      </c>
      <c r="D703" s="10">
        <f>C678</f>
        <v>80000</v>
      </c>
    </row>
    <row r="704" spans="1:8" x14ac:dyDescent="0.25">
      <c r="B704" t="s">
        <v>60</v>
      </c>
      <c r="C704" s="18"/>
    </row>
    <row r="705" spans="1:4" x14ac:dyDescent="0.25">
      <c r="B705" s="27" t="s">
        <v>79</v>
      </c>
      <c r="C705" s="8">
        <f>C696</f>
        <v>15300</v>
      </c>
    </row>
    <row r="706" spans="1:4" x14ac:dyDescent="0.25">
      <c r="B706" t="s">
        <v>182</v>
      </c>
      <c r="C706" s="4">
        <f>C699</f>
        <v>14700</v>
      </c>
      <c r="D706" s="8">
        <f>C705+C706</f>
        <v>30000</v>
      </c>
    </row>
    <row r="707" spans="1:4" ht="15.75" thickBot="1" x14ac:dyDescent="0.3">
      <c r="B707" s="1" t="s">
        <v>78</v>
      </c>
      <c r="C707" s="8"/>
      <c r="D707" s="60">
        <f>D703-D706</f>
        <v>50000</v>
      </c>
    </row>
    <row r="708" spans="1:4" ht="15.75" thickTop="1" x14ac:dyDescent="0.25"/>
    <row r="709" spans="1:4" x14ac:dyDescent="0.25">
      <c r="A709" t="s">
        <v>65</v>
      </c>
      <c r="B709" s="1" t="s">
        <v>136</v>
      </c>
    </row>
    <row r="710" spans="1:4" x14ac:dyDescent="0.25">
      <c r="B710" t="s">
        <v>34</v>
      </c>
      <c r="C710" s="18">
        <f>7500-1800</f>
        <v>5700</v>
      </c>
    </row>
    <row r="711" spans="1:4" x14ac:dyDescent="0.25">
      <c r="B711" s="1" t="s">
        <v>87</v>
      </c>
    </row>
    <row r="712" spans="1:4" x14ac:dyDescent="0.25">
      <c r="B712" t="s">
        <v>138</v>
      </c>
      <c r="C712" s="4">
        <f>7500+4500</f>
        <v>12000</v>
      </c>
    </row>
    <row r="714" spans="1:4" x14ac:dyDescent="0.25">
      <c r="A714" t="s">
        <v>222</v>
      </c>
      <c r="B714" s="1" t="s">
        <v>144</v>
      </c>
      <c r="D714" t="s">
        <v>145</v>
      </c>
    </row>
    <row r="715" spans="1:4" x14ac:dyDescent="0.25">
      <c r="B715" t="s">
        <v>138</v>
      </c>
      <c r="C715" s="10">
        <f>C712+C710</f>
        <v>17700</v>
      </c>
    </row>
    <row r="717" spans="1:4" x14ac:dyDescent="0.25">
      <c r="C717" s="4"/>
    </row>
    <row r="719" spans="1:4" x14ac:dyDescent="0.25">
      <c r="B719" s="1"/>
    </row>
    <row r="720" spans="1:4" x14ac:dyDescent="0.25">
      <c r="C720" s="18"/>
    </row>
  </sheetData>
  <mergeCells count="90">
    <mergeCell ref="D514:D516"/>
    <mergeCell ref="E514:E516"/>
    <mergeCell ref="F514:F516"/>
    <mergeCell ref="B471:B473"/>
    <mergeCell ref="C471:C473"/>
    <mergeCell ref="D471:D473"/>
    <mergeCell ref="E471:E473"/>
    <mergeCell ref="F471:F473"/>
    <mergeCell ref="B436:B438"/>
    <mergeCell ref="C436:C438"/>
    <mergeCell ref="D436:D438"/>
    <mergeCell ref="E436:E438"/>
    <mergeCell ref="F436:F438"/>
    <mergeCell ref="B298:B299"/>
    <mergeCell ref="K260:K262"/>
    <mergeCell ref="F248:F250"/>
    <mergeCell ref="G248:G250"/>
    <mergeCell ref="I248:I250"/>
    <mergeCell ref="H248:H250"/>
    <mergeCell ref="J248:J250"/>
    <mergeCell ref="F260:F262"/>
    <mergeCell ref="G260:G262"/>
    <mergeCell ref="H260:H262"/>
    <mergeCell ref="I260:I262"/>
    <mergeCell ref="J260:J262"/>
    <mergeCell ref="K243:K245"/>
    <mergeCell ref="J243:J245"/>
    <mergeCell ref="I243:I245"/>
    <mergeCell ref="G243:G245"/>
    <mergeCell ref="H243:H245"/>
    <mergeCell ref="B182:B184"/>
    <mergeCell ref="C182:C184"/>
    <mergeCell ref="D244:D245"/>
    <mergeCell ref="F243:F245"/>
    <mergeCell ref="D108:D110"/>
    <mergeCell ref="E108:E110"/>
    <mergeCell ref="F108:F110"/>
    <mergeCell ref="D182:D184"/>
    <mergeCell ref="E182:E184"/>
    <mergeCell ref="F182:F184"/>
    <mergeCell ref="D149:D150"/>
    <mergeCell ref="D78:D79"/>
    <mergeCell ref="E78:E79"/>
    <mergeCell ref="F78:F79"/>
    <mergeCell ref="B87:C87"/>
    <mergeCell ref="B108:B110"/>
    <mergeCell ref="C108:C110"/>
    <mergeCell ref="M438:M440"/>
    <mergeCell ref="H471:H473"/>
    <mergeCell ref="I471:I473"/>
    <mergeCell ref="J471:J473"/>
    <mergeCell ref="K471:K473"/>
    <mergeCell ref="L471:L473"/>
    <mergeCell ref="M471:M473"/>
    <mergeCell ref="H438:H440"/>
    <mergeCell ref="I438:I440"/>
    <mergeCell ref="J438:J440"/>
    <mergeCell ref="K438:K440"/>
    <mergeCell ref="L438:L440"/>
    <mergeCell ref="M480:M482"/>
    <mergeCell ref="B498:D498"/>
    <mergeCell ref="B506:D506"/>
    <mergeCell ref="H516:H518"/>
    <mergeCell ref="I516:I518"/>
    <mergeCell ref="J516:J518"/>
    <mergeCell ref="K516:K518"/>
    <mergeCell ref="L516:L518"/>
    <mergeCell ref="M516:M518"/>
    <mergeCell ref="H480:H482"/>
    <mergeCell ref="I480:I482"/>
    <mergeCell ref="J480:J482"/>
    <mergeCell ref="K480:K482"/>
    <mergeCell ref="L480:L482"/>
    <mergeCell ref="B514:B516"/>
    <mergeCell ref="C514:C516"/>
    <mergeCell ref="M526:M528"/>
    <mergeCell ref="B541:D541"/>
    <mergeCell ref="B549:D549"/>
    <mergeCell ref="B587:D587"/>
    <mergeCell ref="B595:D595"/>
    <mergeCell ref="H526:H528"/>
    <mergeCell ref="I526:I528"/>
    <mergeCell ref="J526:J528"/>
    <mergeCell ref="K526:K528"/>
    <mergeCell ref="L526:L528"/>
    <mergeCell ref="F667:F668"/>
    <mergeCell ref="D667:D668"/>
    <mergeCell ref="F636:H636"/>
    <mergeCell ref="F621:F622"/>
    <mergeCell ref="B702:D702"/>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Y91"/>
  <sheetViews>
    <sheetView topLeftCell="A7" workbookViewId="0">
      <selection activeCell="M18" sqref="M18:N18"/>
    </sheetView>
  </sheetViews>
  <sheetFormatPr defaultRowHeight="15" x14ac:dyDescent="0.25"/>
  <cols>
    <col min="3" max="3" width="6.140625" customWidth="1"/>
    <col min="6" max="6" width="8.42578125" customWidth="1"/>
    <col min="9" max="9" width="9" bestFit="1" customWidth="1"/>
    <col min="12" max="12" width="5.7109375" customWidth="1"/>
    <col min="15" max="15" width="6.42578125" customWidth="1"/>
    <col min="18" max="18" width="5.5703125" customWidth="1"/>
    <col min="21" max="21" width="8.7109375" customWidth="1"/>
    <col min="22" max="22" width="7.7109375" customWidth="1"/>
    <col min="23" max="23" width="10.5703125" bestFit="1" customWidth="1"/>
    <col min="24" max="24" width="4.85546875" customWidth="1"/>
  </cols>
  <sheetData>
    <row r="2" spans="1:25" x14ac:dyDescent="0.25">
      <c r="A2" s="1" t="s">
        <v>267</v>
      </c>
    </row>
    <row r="3" spans="1:25" ht="15" customHeight="1" x14ac:dyDescent="0.25">
      <c r="B3" s="174" t="s">
        <v>234</v>
      </c>
      <c r="C3" s="174"/>
      <c r="D3" s="174"/>
      <c r="E3" s="174"/>
      <c r="F3" s="174"/>
      <c r="G3" s="174"/>
      <c r="H3" s="174"/>
      <c r="I3" s="174"/>
      <c r="J3" s="174"/>
      <c r="K3" s="174"/>
      <c r="L3" s="174"/>
      <c r="M3" s="174"/>
      <c r="N3" s="174"/>
      <c r="O3" s="174"/>
      <c r="P3" s="174"/>
      <c r="Q3" s="174"/>
    </row>
    <row r="4" spans="1:25" x14ac:dyDescent="0.25">
      <c r="B4" s="174"/>
      <c r="C4" s="174"/>
      <c r="D4" s="174"/>
      <c r="E4" s="174"/>
      <c r="F4" s="174"/>
      <c r="G4" s="174"/>
      <c r="H4" s="174"/>
      <c r="I4" s="174"/>
      <c r="J4" s="174"/>
      <c r="K4" s="174"/>
      <c r="L4" s="174"/>
      <c r="M4" s="174"/>
      <c r="N4" s="174"/>
      <c r="O4" s="174"/>
      <c r="P4" s="174"/>
      <c r="Q4" s="174"/>
    </row>
    <row r="5" spans="1:25" x14ac:dyDescent="0.25">
      <c r="B5" s="174"/>
      <c r="C5" s="174"/>
      <c r="D5" s="174"/>
      <c r="E5" s="174"/>
      <c r="F5" s="174"/>
      <c r="G5" s="174"/>
      <c r="H5" s="174"/>
      <c r="I5" s="174"/>
      <c r="J5" s="174"/>
      <c r="K5" s="174"/>
      <c r="L5" s="174"/>
      <c r="M5" s="174"/>
      <c r="N5" s="174"/>
      <c r="O5" s="174"/>
      <c r="P5" s="174"/>
      <c r="Q5" s="174"/>
    </row>
    <row r="6" spans="1:25" x14ac:dyDescent="0.25">
      <c r="B6" s="174"/>
      <c r="C6" s="174"/>
      <c r="D6" s="174"/>
      <c r="E6" s="174"/>
      <c r="F6" s="174"/>
      <c r="G6" s="174"/>
      <c r="H6" s="174"/>
      <c r="I6" s="174"/>
      <c r="J6" s="174"/>
      <c r="K6" s="174"/>
      <c r="L6" s="174"/>
      <c r="M6" s="174"/>
      <c r="N6" s="174"/>
      <c r="O6" s="174"/>
      <c r="P6" s="174"/>
      <c r="Q6" s="174"/>
    </row>
    <row r="7" spans="1:25" x14ac:dyDescent="0.25">
      <c r="B7" s="55"/>
      <c r="C7" s="55"/>
      <c r="D7" s="55"/>
      <c r="E7" s="55"/>
      <c r="F7" s="55"/>
      <c r="G7" s="55"/>
      <c r="H7" s="55"/>
      <c r="I7" s="55"/>
      <c r="J7" s="55"/>
      <c r="K7" s="55"/>
      <c r="L7" s="55"/>
      <c r="M7" s="55"/>
      <c r="N7" s="55"/>
      <c r="O7" s="55"/>
      <c r="P7" s="55"/>
    </row>
    <row r="8" spans="1:25" x14ac:dyDescent="0.25">
      <c r="B8" s="189" t="s">
        <v>235</v>
      </c>
      <c r="C8" s="189"/>
      <c r="D8" s="189"/>
      <c r="E8" s="189"/>
      <c r="F8" s="189"/>
      <c r="G8" s="189"/>
      <c r="H8" s="189"/>
      <c r="I8" s="189"/>
      <c r="J8" s="189"/>
      <c r="K8" s="189"/>
      <c r="L8" s="189"/>
      <c r="M8" s="189"/>
      <c r="N8" s="189"/>
      <c r="O8" s="189"/>
      <c r="P8" s="189"/>
    </row>
    <row r="9" spans="1:25" x14ac:dyDescent="0.25">
      <c r="B9" s="189"/>
      <c r="C9" s="189"/>
      <c r="D9" s="189"/>
      <c r="E9" s="189"/>
      <c r="F9" s="189"/>
      <c r="G9" s="189"/>
      <c r="H9" s="189"/>
      <c r="I9" s="189"/>
      <c r="J9" s="189"/>
      <c r="K9" s="189"/>
      <c r="L9" s="189"/>
      <c r="M9" s="189"/>
      <c r="N9" s="189"/>
      <c r="O9" s="189"/>
      <c r="P9" s="189"/>
    </row>
    <row r="13" spans="1:25" x14ac:dyDescent="0.25">
      <c r="B13" s="80"/>
      <c r="C13" s="80"/>
      <c r="D13" s="184"/>
      <c r="E13" s="184"/>
      <c r="F13" s="80"/>
      <c r="G13" s="184"/>
      <c r="H13" s="184"/>
      <c r="I13" s="80"/>
      <c r="J13" s="184"/>
      <c r="K13" s="184"/>
      <c r="L13" s="80"/>
      <c r="M13" s="184"/>
      <c r="N13" s="184"/>
      <c r="O13" s="80"/>
      <c r="P13" s="179" t="s">
        <v>236</v>
      </c>
      <c r="Q13" s="179"/>
      <c r="R13" s="80"/>
      <c r="S13" s="179" t="s">
        <v>237</v>
      </c>
      <c r="T13" s="179"/>
      <c r="V13" s="92" t="s">
        <v>265</v>
      </c>
      <c r="W13" t="s">
        <v>79</v>
      </c>
    </row>
    <row r="14" spans="1:25" ht="15.75" thickBot="1" x14ac:dyDescent="0.3">
      <c r="B14" s="81" t="s">
        <v>115</v>
      </c>
      <c r="C14" s="80"/>
      <c r="D14" s="180" t="s">
        <v>238</v>
      </c>
      <c r="E14" s="180"/>
      <c r="F14" s="80"/>
      <c r="G14" s="180" t="s">
        <v>239</v>
      </c>
      <c r="H14" s="180"/>
      <c r="I14" s="80"/>
      <c r="J14" s="180" t="s">
        <v>13</v>
      </c>
      <c r="K14" s="180"/>
      <c r="L14" s="80"/>
      <c r="M14" s="180" t="s">
        <v>240</v>
      </c>
      <c r="N14" s="180"/>
      <c r="O14" s="80"/>
      <c r="P14" s="180" t="s">
        <v>241</v>
      </c>
      <c r="Q14" s="180"/>
      <c r="R14" s="80"/>
      <c r="S14" s="180" t="s">
        <v>223</v>
      </c>
      <c r="T14" s="180"/>
      <c r="V14" s="92" t="s">
        <v>266</v>
      </c>
      <c r="Y14" s="98" t="s">
        <v>271</v>
      </c>
    </row>
    <row r="15" spans="1:25" x14ac:dyDescent="0.25">
      <c r="D15" s="181"/>
      <c r="E15" s="181"/>
      <c r="G15" s="181"/>
      <c r="H15" s="181"/>
      <c r="J15" s="181"/>
      <c r="K15" s="181"/>
      <c r="M15" s="181"/>
      <c r="N15" s="181"/>
      <c r="P15" s="181"/>
      <c r="Q15" s="181"/>
      <c r="S15" s="181"/>
      <c r="T15" s="181"/>
    </row>
    <row r="16" spans="1:25" x14ac:dyDescent="0.25">
      <c r="B16">
        <v>2010</v>
      </c>
      <c r="D16" s="182">
        <v>600000</v>
      </c>
      <c r="E16" s="182"/>
      <c r="G16" s="182">
        <f>(D16*0.4)/2</f>
        <v>120000</v>
      </c>
      <c r="H16" s="182"/>
      <c r="J16" s="177">
        <f>D16-G16</f>
        <v>480000</v>
      </c>
      <c r="K16" s="183"/>
      <c r="M16" s="182">
        <f>$D$16/5</f>
        <v>120000</v>
      </c>
      <c r="N16" s="182"/>
      <c r="P16" s="177">
        <f>D16-M16</f>
        <v>480000</v>
      </c>
      <c r="Q16" s="183"/>
      <c r="S16" s="177">
        <f>M16-G16</f>
        <v>0</v>
      </c>
      <c r="T16" s="177"/>
      <c r="W16" s="7">
        <f>S16*0.4</f>
        <v>0</v>
      </c>
      <c r="X16" s="7"/>
      <c r="Y16" s="8">
        <f>V16</f>
        <v>0</v>
      </c>
    </row>
    <row r="17" spans="1:25" x14ac:dyDescent="0.25">
      <c r="B17">
        <v>2011</v>
      </c>
      <c r="D17" s="177">
        <f>J16</f>
        <v>480000</v>
      </c>
      <c r="E17" s="183"/>
      <c r="G17" s="182">
        <f>(D17*0.4)</f>
        <v>192000</v>
      </c>
      <c r="H17" s="182"/>
      <c r="J17" s="177">
        <f>D17-G17</f>
        <v>288000</v>
      </c>
      <c r="K17" s="183"/>
      <c r="M17" s="182">
        <f t="shared" ref="M17:M20" si="0">$D$16/5</f>
        <v>120000</v>
      </c>
      <c r="N17" s="182"/>
      <c r="P17" s="177">
        <f>P16-M17</f>
        <v>360000</v>
      </c>
      <c r="Q17" s="183"/>
      <c r="S17" s="177">
        <f>M17-G17</f>
        <v>-72000</v>
      </c>
      <c r="T17" s="177"/>
      <c r="V17" s="13">
        <v>0.34</v>
      </c>
      <c r="W17" s="7">
        <f>S17*V17</f>
        <v>-24480</v>
      </c>
      <c r="X17" s="7"/>
      <c r="Y17" s="8">
        <f>W16+W17</f>
        <v>-24480</v>
      </c>
    </row>
    <row r="18" spans="1:25" x14ac:dyDescent="0.25">
      <c r="B18">
        <v>2012</v>
      </c>
      <c r="D18" s="177">
        <f>J17</f>
        <v>288000</v>
      </c>
      <c r="E18" s="183"/>
      <c r="G18" s="182">
        <f>(D18*0.4)</f>
        <v>115200</v>
      </c>
      <c r="H18" s="182"/>
      <c r="J18" s="177">
        <f>D18-G18</f>
        <v>172800</v>
      </c>
      <c r="K18" s="183"/>
      <c r="M18" s="182">
        <f t="shared" si="0"/>
        <v>120000</v>
      </c>
      <c r="N18" s="182"/>
      <c r="P18" s="177">
        <f>P17-M18</f>
        <v>240000</v>
      </c>
      <c r="Q18" s="183"/>
      <c r="S18" s="177">
        <f>M18-G18</f>
        <v>4800</v>
      </c>
      <c r="T18" s="177"/>
      <c r="V18" s="13">
        <v>0.34</v>
      </c>
      <c r="W18" s="7">
        <f t="shared" ref="W18:W20" si="1">S18*V18</f>
        <v>1632.0000000000002</v>
      </c>
      <c r="X18" s="7"/>
      <c r="Y18" s="8">
        <f>Y17+W18</f>
        <v>-22848</v>
      </c>
    </row>
    <row r="19" spans="1:25" x14ac:dyDescent="0.25">
      <c r="B19">
        <v>2013</v>
      </c>
      <c r="D19" s="177">
        <f>J18</f>
        <v>172800</v>
      </c>
      <c r="E19" s="183"/>
      <c r="G19" s="182">
        <f>(D19*0.4)</f>
        <v>69120</v>
      </c>
      <c r="H19" s="182"/>
      <c r="J19" s="177">
        <f>D19-G19</f>
        <v>103680</v>
      </c>
      <c r="K19" s="183"/>
      <c r="M19" s="182">
        <f t="shared" si="0"/>
        <v>120000</v>
      </c>
      <c r="N19" s="182"/>
      <c r="P19" s="177">
        <f>P18-M19</f>
        <v>120000</v>
      </c>
      <c r="Q19" s="183"/>
      <c r="S19" s="177">
        <f>M19-G19</f>
        <v>50880</v>
      </c>
      <c r="T19" s="177"/>
      <c r="V19" s="13">
        <v>0.34</v>
      </c>
      <c r="W19" s="7">
        <f t="shared" si="1"/>
        <v>17299.2</v>
      </c>
      <c r="X19" s="7"/>
      <c r="Y19" s="8">
        <f>Y18+W19</f>
        <v>-5548.7999999999993</v>
      </c>
    </row>
    <row r="20" spans="1:25" x14ac:dyDescent="0.25">
      <c r="B20">
        <v>2014</v>
      </c>
      <c r="D20" s="177">
        <f>J19</f>
        <v>103680</v>
      </c>
      <c r="E20" s="183"/>
      <c r="G20" s="182">
        <f t="shared" ref="G20" si="2">(D20*0.4)</f>
        <v>41472</v>
      </c>
      <c r="H20" s="182"/>
      <c r="J20" s="177">
        <f>D20-G20</f>
        <v>62208</v>
      </c>
      <c r="K20" s="183"/>
      <c r="M20" s="182">
        <f t="shared" si="0"/>
        <v>120000</v>
      </c>
      <c r="N20" s="182"/>
      <c r="P20" s="177">
        <f>P19-M20</f>
        <v>0</v>
      </c>
      <c r="Q20" s="183"/>
      <c r="S20" s="177">
        <f>M20-G20</f>
        <v>78528</v>
      </c>
      <c r="T20" s="177"/>
      <c r="V20" s="13">
        <v>0.34</v>
      </c>
      <c r="W20" s="7">
        <f t="shared" si="1"/>
        <v>26699.52</v>
      </c>
      <c r="X20" s="7"/>
      <c r="Y20" s="8">
        <f>Y19+W20</f>
        <v>21150.720000000001</v>
      </c>
    </row>
    <row r="21" spans="1:25" x14ac:dyDescent="0.25">
      <c r="G21" s="188">
        <f>SUM(G16:H20)</f>
        <v>537792</v>
      </c>
      <c r="H21" s="188"/>
      <c r="K21" s="177"/>
      <c r="L21" s="183"/>
    </row>
    <row r="22" spans="1:25" x14ac:dyDescent="0.25">
      <c r="G22" s="93"/>
      <c r="H22" s="93"/>
      <c r="K22" s="93"/>
      <c r="L22" s="94"/>
    </row>
    <row r="23" spans="1:25" x14ac:dyDescent="0.25">
      <c r="C23" t="s">
        <v>254</v>
      </c>
      <c r="T23" s="8">
        <f>SUM(S16:T20)</f>
        <v>62208</v>
      </c>
      <c r="W23" s="8">
        <f>SUM(W16:W20)</f>
        <v>21150.720000000001</v>
      </c>
      <c r="X23" s="8"/>
    </row>
    <row r="24" spans="1:25" ht="15" customHeight="1" x14ac:dyDescent="0.25">
      <c r="B24" s="95"/>
      <c r="C24" s="88" t="s">
        <v>270</v>
      </c>
      <c r="D24" s="88"/>
      <c r="E24" s="88"/>
      <c r="F24" s="88"/>
      <c r="G24" s="88"/>
      <c r="H24" s="88"/>
      <c r="I24" s="88"/>
      <c r="J24" s="88"/>
      <c r="K24" s="88"/>
      <c r="L24" s="88"/>
      <c r="M24" s="88"/>
      <c r="N24" s="88"/>
      <c r="O24" s="88"/>
      <c r="P24" s="88"/>
      <c r="Q24" s="88"/>
      <c r="R24" s="88"/>
    </row>
    <row r="25" spans="1:25" x14ac:dyDescent="0.25">
      <c r="B25" s="95"/>
      <c r="C25" s="187"/>
      <c r="D25" s="187"/>
      <c r="E25" s="187"/>
      <c r="F25" s="187"/>
      <c r="G25" s="187"/>
      <c r="H25" s="187"/>
      <c r="I25" s="187"/>
      <c r="J25" s="187"/>
      <c r="K25" s="187"/>
      <c r="L25" s="187"/>
      <c r="M25" s="187"/>
      <c r="N25" s="187"/>
      <c r="O25" s="187"/>
      <c r="P25" s="187"/>
      <c r="Q25" s="187"/>
      <c r="R25" s="187"/>
    </row>
    <row r="26" spans="1:25" x14ac:dyDescent="0.25">
      <c r="A26" t="s">
        <v>91</v>
      </c>
      <c r="B26" s="96">
        <v>340000</v>
      </c>
      <c r="C26" s="88"/>
      <c r="D26" s="88"/>
    </row>
    <row r="27" spans="1:25" ht="15.75" thickBot="1" x14ac:dyDescent="0.3">
      <c r="E27" s="186">
        <v>2010</v>
      </c>
      <c r="F27" s="186"/>
      <c r="G27" s="88"/>
      <c r="H27" s="186">
        <v>2011</v>
      </c>
      <c r="I27" s="186"/>
      <c r="J27" s="88"/>
      <c r="K27" s="186">
        <v>2012</v>
      </c>
      <c r="L27" s="186"/>
      <c r="M27" s="88"/>
      <c r="N27" s="186">
        <v>2013</v>
      </c>
      <c r="O27" s="186"/>
      <c r="P27" s="88"/>
      <c r="Q27" s="186">
        <v>2014</v>
      </c>
      <c r="R27" s="186"/>
    </row>
    <row r="28" spans="1:25" x14ac:dyDescent="0.25">
      <c r="E28" s="182">
        <f>340000+S16</f>
        <v>340000</v>
      </c>
      <c r="F28" s="182"/>
      <c r="H28" s="182">
        <f>340000+S17</f>
        <v>268000</v>
      </c>
      <c r="I28" s="182"/>
      <c r="K28" s="182">
        <f>340000+S18</f>
        <v>344800</v>
      </c>
      <c r="L28" s="182"/>
      <c r="N28" s="182">
        <f>340000+S19</f>
        <v>390880</v>
      </c>
      <c r="O28" s="182"/>
      <c r="Q28" s="182">
        <f>340000+S20</f>
        <v>418528</v>
      </c>
      <c r="R28" s="182"/>
    </row>
    <row r="31" spans="1:25" x14ac:dyDescent="0.25">
      <c r="C31" s="185"/>
      <c r="D31" s="88" t="s">
        <v>247</v>
      </c>
      <c r="E31" s="5"/>
      <c r="F31" s="5"/>
      <c r="G31" s="5"/>
      <c r="H31" s="5"/>
      <c r="I31" s="5"/>
      <c r="J31" s="5"/>
      <c r="K31" s="5"/>
      <c r="L31" s="5"/>
      <c r="M31" s="5"/>
      <c r="N31" s="5"/>
      <c r="O31" s="5"/>
      <c r="P31" s="5"/>
      <c r="Q31" s="5"/>
      <c r="R31" s="5"/>
    </row>
    <row r="32" spans="1:25" ht="15.75" thickBot="1" x14ac:dyDescent="0.3">
      <c r="C32" s="185"/>
      <c r="D32" s="88"/>
      <c r="E32" s="186">
        <v>2010</v>
      </c>
      <c r="F32" s="186"/>
      <c r="G32" s="88"/>
      <c r="H32" s="186">
        <v>2011</v>
      </c>
      <c r="I32" s="186"/>
      <c r="J32" s="88"/>
      <c r="K32" s="186">
        <v>2012</v>
      </c>
      <c r="L32" s="186"/>
      <c r="M32" s="88"/>
      <c r="N32" s="186">
        <v>2013</v>
      </c>
      <c r="O32" s="186"/>
      <c r="P32" s="88"/>
      <c r="Q32" s="186">
        <v>2014</v>
      </c>
      <c r="R32" s="186"/>
    </row>
    <row r="33" spans="1:18" x14ac:dyDescent="0.25">
      <c r="A33" t="s">
        <v>43</v>
      </c>
      <c r="B33" s="195">
        <v>0.34</v>
      </c>
      <c r="C33" s="195"/>
      <c r="E33" s="193">
        <f>Y16</f>
        <v>0</v>
      </c>
      <c r="F33" s="193"/>
      <c r="G33" s="27"/>
      <c r="H33" s="194">
        <f>Y17</f>
        <v>-24480</v>
      </c>
      <c r="I33" s="194"/>
      <c r="J33" s="1"/>
      <c r="K33" s="194">
        <f>Y18</f>
        <v>-22848</v>
      </c>
      <c r="L33" s="194"/>
      <c r="M33" s="1"/>
      <c r="N33" s="194">
        <f>Y19</f>
        <v>-5548.7999999999993</v>
      </c>
      <c r="O33" s="194"/>
      <c r="P33" s="1"/>
      <c r="Q33" s="194">
        <f>Y20</f>
        <v>21150.720000000001</v>
      </c>
      <c r="R33" s="194"/>
    </row>
    <row r="36" spans="1:18" x14ac:dyDescent="0.25">
      <c r="E36" s="173">
        <v>2010</v>
      </c>
      <c r="F36" s="173"/>
      <c r="G36" s="1"/>
      <c r="H36" s="178">
        <v>2011</v>
      </c>
      <c r="I36" s="178"/>
      <c r="K36" s="178">
        <v>2012</v>
      </c>
      <c r="L36" s="178"/>
      <c r="N36" s="178">
        <v>2013</v>
      </c>
      <c r="O36" s="178"/>
      <c r="Q36" s="178">
        <v>2014</v>
      </c>
      <c r="R36" s="178"/>
    </row>
    <row r="37" spans="1:18" x14ac:dyDescent="0.25">
      <c r="B37" t="s">
        <v>82</v>
      </c>
      <c r="E37" s="191">
        <v>340000</v>
      </c>
      <c r="F37" s="191"/>
      <c r="H37" s="4">
        <v>340000</v>
      </c>
      <c r="K37" s="191">
        <v>340000</v>
      </c>
      <c r="L37" s="191"/>
      <c r="N37" s="191">
        <v>340000</v>
      </c>
      <c r="O37" s="191"/>
      <c r="Q37" s="191">
        <v>340000</v>
      </c>
      <c r="R37" s="191"/>
    </row>
    <row r="38" spans="1:18" x14ac:dyDescent="0.25">
      <c r="B38" t="s">
        <v>248</v>
      </c>
      <c r="F38" s="4"/>
    </row>
    <row r="39" spans="1:18" x14ac:dyDescent="0.25">
      <c r="F39" s="4"/>
    </row>
    <row r="40" spans="1:18" x14ac:dyDescent="0.25">
      <c r="B40" t="s">
        <v>249</v>
      </c>
      <c r="F40" s="4"/>
    </row>
    <row r="41" spans="1:18" x14ac:dyDescent="0.25">
      <c r="B41" t="s">
        <v>269</v>
      </c>
      <c r="E41" s="198">
        <f>S16</f>
        <v>0</v>
      </c>
      <c r="F41" s="198"/>
      <c r="G41" s="98"/>
      <c r="H41" s="192">
        <f>S17</f>
        <v>-72000</v>
      </c>
      <c r="I41" s="192"/>
      <c r="J41" s="98"/>
      <c r="K41" s="192">
        <f>S18</f>
        <v>4800</v>
      </c>
      <c r="L41" s="192"/>
      <c r="M41" s="98"/>
      <c r="N41" s="192">
        <f>S19</f>
        <v>50880</v>
      </c>
      <c r="O41" s="192"/>
      <c r="P41" s="98"/>
      <c r="Q41" s="192">
        <f>S20</f>
        <v>78528</v>
      </c>
      <c r="R41" s="192"/>
    </row>
    <row r="42" spans="1:18" x14ac:dyDescent="0.25">
      <c r="B42" t="s">
        <v>20</v>
      </c>
      <c r="E42" s="190">
        <f>E37+E41</f>
        <v>340000</v>
      </c>
      <c r="F42" s="190"/>
      <c r="G42" s="98"/>
      <c r="H42" s="190">
        <f>H37+H41</f>
        <v>268000</v>
      </c>
      <c r="I42" s="190"/>
      <c r="J42" s="98"/>
      <c r="K42" s="190">
        <f>K37+K41</f>
        <v>344800</v>
      </c>
      <c r="L42" s="190"/>
      <c r="M42" s="98"/>
      <c r="N42" s="190">
        <f>N37+N41</f>
        <v>390880</v>
      </c>
      <c r="O42" s="190"/>
      <c r="P42" s="98"/>
      <c r="Q42" s="190">
        <f>Q37+Q41</f>
        <v>418528</v>
      </c>
      <c r="R42" s="190"/>
    </row>
    <row r="43" spans="1:18" x14ac:dyDescent="0.25">
      <c r="B43" t="s">
        <v>43</v>
      </c>
      <c r="E43" s="195">
        <v>0.34</v>
      </c>
      <c r="F43" s="195"/>
      <c r="G43" s="98"/>
      <c r="H43" s="195">
        <v>0.34</v>
      </c>
      <c r="I43" s="195"/>
      <c r="J43" s="98"/>
      <c r="K43" s="195">
        <v>0.34</v>
      </c>
      <c r="L43" s="195"/>
      <c r="M43" s="98"/>
      <c r="N43" s="195">
        <v>0.34</v>
      </c>
      <c r="O43" s="195"/>
      <c r="P43" s="98"/>
      <c r="Q43" s="195">
        <v>0.34</v>
      </c>
      <c r="R43" s="195"/>
    </row>
    <row r="44" spans="1:18" x14ac:dyDescent="0.25">
      <c r="B44" t="s">
        <v>93</v>
      </c>
      <c r="E44" s="197">
        <f>E42*E43</f>
        <v>115600.00000000001</v>
      </c>
      <c r="F44" s="197"/>
      <c r="G44" s="98"/>
      <c r="H44" s="197">
        <f>H42*H43</f>
        <v>91120</v>
      </c>
      <c r="I44" s="197"/>
      <c r="J44" s="98"/>
      <c r="K44" s="197">
        <f>K42*K43</f>
        <v>117232.00000000001</v>
      </c>
      <c r="L44" s="197"/>
      <c r="M44" s="98"/>
      <c r="N44" s="197">
        <f>N42*N43</f>
        <v>132899.20000000001</v>
      </c>
      <c r="O44" s="197"/>
      <c r="P44" s="98"/>
      <c r="Q44" s="197">
        <f>Q42*Q43</f>
        <v>142299.52000000002</v>
      </c>
      <c r="R44" s="197"/>
    </row>
    <row r="47" spans="1:18" x14ac:dyDescent="0.25">
      <c r="C47" t="s">
        <v>255</v>
      </c>
    </row>
    <row r="49" spans="2:9" x14ac:dyDescent="0.25">
      <c r="B49">
        <v>2010</v>
      </c>
      <c r="D49" t="s">
        <v>77</v>
      </c>
      <c r="H49" s="103">
        <f>E44</f>
        <v>115600.00000000001</v>
      </c>
      <c r="I49" s="104"/>
    </row>
    <row r="50" spans="2:9" x14ac:dyDescent="0.25">
      <c r="D50" t="s">
        <v>5</v>
      </c>
      <c r="H50" s="104"/>
      <c r="I50" s="59">
        <f>E44</f>
        <v>115600.00000000001</v>
      </c>
    </row>
    <row r="51" spans="2:9" x14ac:dyDescent="0.25">
      <c r="H51" s="1"/>
      <c r="I51" s="1"/>
    </row>
    <row r="52" spans="2:9" x14ac:dyDescent="0.25">
      <c r="B52">
        <v>2011</v>
      </c>
      <c r="D52" t="s">
        <v>77</v>
      </c>
      <c r="H52" s="26">
        <f>H44</f>
        <v>91120</v>
      </c>
      <c r="I52" s="1"/>
    </row>
    <row r="53" spans="2:9" x14ac:dyDescent="0.25">
      <c r="D53" t="s">
        <v>5</v>
      </c>
      <c r="H53" s="1"/>
      <c r="I53" s="26">
        <f>H44</f>
        <v>91120</v>
      </c>
    </row>
    <row r="54" spans="2:9" x14ac:dyDescent="0.25">
      <c r="D54" t="s">
        <v>8</v>
      </c>
      <c r="H54" s="26">
        <f>-W17</f>
        <v>24480</v>
      </c>
      <c r="I54" s="1"/>
    </row>
    <row r="55" spans="2:9" x14ac:dyDescent="0.25">
      <c r="D55" t="s">
        <v>94</v>
      </c>
      <c r="H55" s="1"/>
      <c r="I55" s="26">
        <f>-Y17</f>
        <v>24480</v>
      </c>
    </row>
    <row r="56" spans="2:9" x14ac:dyDescent="0.25">
      <c r="H56" s="1"/>
      <c r="I56" s="1"/>
    </row>
    <row r="57" spans="2:9" x14ac:dyDescent="0.25">
      <c r="B57">
        <v>2012</v>
      </c>
      <c r="D57" t="s">
        <v>77</v>
      </c>
      <c r="H57" s="26">
        <f>K44</f>
        <v>117232.00000000001</v>
      </c>
      <c r="I57" s="1"/>
    </row>
    <row r="58" spans="2:9" x14ac:dyDescent="0.25">
      <c r="D58" t="s">
        <v>5</v>
      </c>
      <c r="H58" s="1"/>
      <c r="I58" s="26">
        <f>K44</f>
        <v>117232.00000000001</v>
      </c>
    </row>
    <row r="59" spans="2:9" x14ac:dyDescent="0.25">
      <c r="D59" t="s">
        <v>94</v>
      </c>
      <c r="H59" s="26">
        <f>W18</f>
        <v>1632.0000000000002</v>
      </c>
      <c r="I59" s="1"/>
    </row>
    <row r="60" spans="2:9" x14ac:dyDescent="0.25">
      <c r="D60" t="s">
        <v>142</v>
      </c>
      <c r="H60" s="1"/>
      <c r="I60" s="26">
        <f>H59</f>
        <v>1632.0000000000002</v>
      </c>
    </row>
    <row r="61" spans="2:9" x14ac:dyDescent="0.25">
      <c r="H61" s="1"/>
      <c r="I61" s="1"/>
    </row>
    <row r="62" spans="2:9" x14ac:dyDescent="0.25">
      <c r="B62">
        <v>2013</v>
      </c>
      <c r="D62" t="s">
        <v>77</v>
      </c>
      <c r="H62" s="26">
        <f>N44</f>
        <v>132899.20000000001</v>
      </c>
      <c r="I62" s="1"/>
    </row>
    <row r="63" spans="2:9" x14ac:dyDescent="0.25">
      <c r="D63" t="s">
        <v>5</v>
      </c>
      <c r="H63" s="1"/>
      <c r="I63" s="26">
        <f>N44</f>
        <v>132899.20000000001</v>
      </c>
    </row>
    <row r="64" spans="2:9" x14ac:dyDescent="0.25">
      <c r="D64" t="s">
        <v>94</v>
      </c>
      <c r="H64" s="26">
        <f>W19</f>
        <v>17299.2</v>
      </c>
      <c r="I64" s="1"/>
    </row>
    <row r="65" spans="2:21" x14ac:dyDescent="0.25">
      <c r="D65" t="s">
        <v>142</v>
      </c>
      <c r="H65" s="1"/>
      <c r="I65" s="26">
        <f>H64</f>
        <v>17299.2</v>
      </c>
    </row>
    <row r="66" spans="2:21" x14ac:dyDescent="0.25">
      <c r="H66" s="1"/>
      <c r="I66" s="1"/>
    </row>
    <row r="67" spans="2:21" x14ac:dyDescent="0.25">
      <c r="B67">
        <v>2014</v>
      </c>
      <c r="D67" t="s">
        <v>77</v>
      </c>
      <c r="H67" s="26">
        <f>Q44</f>
        <v>142299.52000000002</v>
      </c>
      <c r="I67" s="1"/>
    </row>
    <row r="68" spans="2:21" x14ac:dyDescent="0.25">
      <c r="D68" t="s">
        <v>5</v>
      </c>
      <c r="H68" s="1"/>
      <c r="I68" s="26">
        <f>Q44</f>
        <v>142299.52000000002</v>
      </c>
    </row>
    <row r="69" spans="2:21" x14ac:dyDescent="0.25">
      <c r="D69" s="1" t="s">
        <v>141</v>
      </c>
      <c r="E69" s="1"/>
      <c r="F69" s="1"/>
      <c r="H69" s="26">
        <f>Y20</f>
        <v>21150.720000000001</v>
      </c>
      <c r="I69" s="1"/>
    </row>
    <row r="70" spans="2:21" x14ac:dyDescent="0.25">
      <c r="D70" s="1" t="s">
        <v>94</v>
      </c>
      <c r="E70" s="1"/>
      <c r="F70" s="1"/>
      <c r="H70" s="26">
        <f>-Y19</f>
        <v>5548.7999999999993</v>
      </c>
      <c r="I70" s="26"/>
    </row>
    <row r="71" spans="2:21" x14ac:dyDescent="0.25">
      <c r="D71" t="s">
        <v>142</v>
      </c>
      <c r="H71" s="1"/>
      <c r="I71" s="26">
        <f>W20</f>
        <v>26699.52</v>
      </c>
    </row>
    <row r="73" spans="2:21" x14ac:dyDescent="0.25">
      <c r="B73" t="s">
        <v>272</v>
      </c>
      <c r="D73" s="48"/>
      <c r="E73" s="106"/>
      <c r="F73" s="106"/>
      <c r="G73" s="48"/>
      <c r="H73" s="36"/>
      <c r="I73" s="48"/>
      <c r="J73" s="48"/>
      <c r="K73" s="106"/>
      <c r="L73" s="106"/>
      <c r="M73" s="48"/>
      <c r="N73" s="106"/>
      <c r="O73" s="106"/>
      <c r="P73" s="48"/>
      <c r="Q73" s="106"/>
      <c r="R73" s="106"/>
      <c r="S73" s="48"/>
      <c r="T73" s="48"/>
      <c r="U73" s="48"/>
    </row>
    <row r="74" spans="2:21" x14ac:dyDescent="0.25">
      <c r="D74" s="48"/>
      <c r="E74" s="48"/>
      <c r="F74" s="36"/>
      <c r="G74" s="48"/>
      <c r="H74" s="48"/>
      <c r="I74" s="48"/>
      <c r="J74" s="48"/>
      <c r="K74" s="48"/>
      <c r="L74" s="48"/>
      <c r="M74" s="48"/>
      <c r="N74" s="48"/>
      <c r="O74" s="48"/>
      <c r="P74" s="48"/>
      <c r="Q74" s="48"/>
      <c r="R74" s="48"/>
      <c r="S74" s="48"/>
      <c r="T74" s="48"/>
      <c r="U74" s="48"/>
    </row>
    <row r="75" spans="2:21" x14ac:dyDescent="0.25">
      <c r="B75">
        <v>2010</v>
      </c>
      <c r="D75" t="s">
        <v>77</v>
      </c>
      <c r="H75" s="103">
        <f>H49</f>
        <v>115600.00000000001</v>
      </c>
      <c r="I75" s="104"/>
      <c r="J75" s="48"/>
      <c r="K75" s="48"/>
      <c r="L75" s="48"/>
      <c r="M75" s="48"/>
      <c r="N75" s="48"/>
      <c r="O75" s="48"/>
      <c r="P75" s="48"/>
      <c r="Q75" s="48"/>
      <c r="R75" s="48"/>
      <c r="S75" s="48"/>
      <c r="T75" s="48"/>
      <c r="U75" s="48"/>
    </row>
    <row r="76" spans="2:21" x14ac:dyDescent="0.25">
      <c r="D76" t="s">
        <v>5</v>
      </c>
      <c r="H76" s="104"/>
      <c r="I76" s="26">
        <f>I50</f>
        <v>115600.00000000001</v>
      </c>
      <c r="J76" s="48"/>
      <c r="K76" s="48"/>
      <c r="L76" s="48"/>
      <c r="M76" s="48"/>
      <c r="N76" s="48"/>
      <c r="O76" s="48"/>
      <c r="P76" s="48"/>
      <c r="Q76" s="48"/>
      <c r="R76" s="48"/>
      <c r="S76" s="48"/>
      <c r="T76" s="48"/>
      <c r="U76" s="48"/>
    </row>
    <row r="77" spans="2:21" x14ac:dyDescent="0.25">
      <c r="H77" s="103"/>
      <c r="I77" s="104"/>
      <c r="J77" s="100"/>
      <c r="K77" s="177"/>
      <c r="L77" s="177"/>
      <c r="M77" s="100"/>
      <c r="N77" s="177"/>
      <c r="O77" s="177"/>
      <c r="P77" s="100"/>
      <c r="Q77" s="177"/>
      <c r="R77" s="177"/>
      <c r="S77" s="48"/>
      <c r="T77" s="48"/>
      <c r="U77" s="48"/>
    </row>
    <row r="78" spans="2:21" x14ac:dyDescent="0.25">
      <c r="B78">
        <v>2011</v>
      </c>
      <c r="D78" t="s">
        <v>77</v>
      </c>
      <c r="H78" s="59">
        <f>H52</f>
        <v>91120</v>
      </c>
      <c r="I78" s="26"/>
      <c r="J78" s="100"/>
      <c r="K78" s="190"/>
      <c r="L78" s="190"/>
      <c r="M78" s="100"/>
      <c r="N78" s="190"/>
      <c r="O78" s="190"/>
      <c r="P78" s="100"/>
      <c r="Q78" s="190"/>
      <c r="R78" s="190"/>
      <c r="S78" s="48"/>
      <c r="T78" s="48"/>
      <c r="U78" s="48"/>
    </row>
    <row r="79" spans="2:21" x14ac:dyDescent="0.25">
      <c r="D79" t="s">
        <v>5</v>
      </c>
      <c r="H79" s="103"/>
      <c r="I79" s="59">
        <f>I53</f>
        <v>91120</v>
      </c>
      <c r="J79" s="100"/>
      <c r="K79" s="196"/>
      <c r="L79" s="196"/>
      <c r="M79" s="100"/>
      <c r="N79" s="196"/>
      <c r="O79" s="196"/>
      <c r="P79" s="100"/>
      <c r="Q79" s="196"/>
      <c r="R79" s="196"/>
      <c r="S79" s="48"/>
      <c r="T79" s="48"/>
      <c r="U79" s="48"/>
    </row>
    <row r="80" spans="2:21" x14ac:dyDescent="0.25">
      <c r="H80" s="104"/>
      <c r="I80" s="26"/>
      <c r="J80" s="48"/>
      <c r="K80" s="48"/>
      <c r="L80" s="48"/>
      <c r="M80" s="48"/>
      <c r="N80" s="48"/>
      <c r="O80" s="48"/>
      <c r="P80" s="48"/>
      <c r="Q80" s="48"/>
      <c r="R80" s="48"/>
      <c r="S80" s="48"/>
      <c r="T80" s="48"/>
      <c r="U80" s="48"/>
    </row>
    <row r="81" spans="1:21" x14ac:dyDescent="0.25">
      <c r="B81">
        <v>2012</v>
      </c>
      <c r="D81" t="s">
        <v>77</v>
      </c>
      <c r="H81" s="103">
        <f t="shared" ref="H81" si="3">H57</f>
        <v>117232.00000000001</v>
      </c>
      <c r="I81" s="104"/>
      <c r="J81" s="48"/>
      <c r="K81" s="48"/>
      <c r="L81" s="48"/>
      <c r="M81" s="48"/>
      <c r="N81" s="48"/>
      <c r="O81" s="48"/>
      <c r="P81" s="48"/>
      <c r="Q81" s="48"/>
      <c r="R81" s="48"/>
      <c r="S81" s="48"/>
      <c r="T81" s="48"/>
      <c r="U81" s="48"/>
    </row>
    <row r="82" spans="1:21" x14ac:dyDescent="0.25">
      <c r="D82" t="s">
        <v>5</v>
      </c>
      <c r="H82" s="104"/>
      <c r="I82" s="26">
        <f t="shared" ref="I82" si="4">I58</f>
        <v>117232.00000000001</v>
      </c>
      <c r="J82" s="48"/>
      <c r="K82" s="48"/>
      <c r="L82" s="48"/>
      <c r="M82" s="48"/>
      <c r="N82" s="48"/>
      <c r="O82" s="48"/>
      <c r="P82" s="48"/>
      <c r="Q82" s="48"/>
      <c r="R82" s="48"/>
      <c r="S82" s="48"/>
      <c r="T82" s="48"/>
      <c r="U82" s="48"/>
    </row>
    <row r="83" spans="1:21" x14ac:dyDescent="0.25">
      <c r="H83" s="103"/>
      <c r="I83" s="104"/>
      <c r="J83" s="48"/>
      <c r="K83" s="48"/>
      <c r="L83" s="48"/>
      <c r="M83" s="48"/>
      <c r="N83" s="48"/>
      <c r="O83" s="48"/>
      <c r="P83" s="48"/>
      <c r="Q83" s="48"/>
      <c r="R83" s="48"/>
      <c r="S83" s="48"/>
      <c r="T83" s="48"/>
      <c r="U83" s="48"/>
    </row>
    <row r="84" spans="1:21" x14ac:dyDescent="0.25">
      <c r="B84">
        <v>2013</v>
      </c>
      <c r="D84" t="s">
        <v>77</v>
      </c>
      <c r="H84" s="103">
        <f>H62</f>
        <v>132899.20000000001</v>
      </c>
      <c r="I84" s="104"/>
      <c r="J84" s="48"/>
      <c r="K84" s="48"/>
      <c r="L84" s="48"/>
      <c r="M84" s="48"/>
      <c r="N84" s="48"/>
      <c r="O84" s="48"/>
      <c r="P84" s="48"/>
      <c r="Q84" s="48"/>
      <c r="R84" s="48"/>
      <c r="S84" s="48"/>
      <c r="T84" s="48"/>
      <c r="U84" s="48"/>
    </row>
    <row r="85" spans="1:21" x14ac:dyDescent="0.25">
      <c r="D85" t="s">
        <v>5</v>
      </c>
      <c r="H85" s="104"/>
      <c r="I85" s="26">
        <f>I63</f>
        <v>132899.20000000001</v>
      </c>
      <c r="J85" s="48"/>
      <c r="K85" s="48"/>
      <c r="L85" s="48"/>
      <c r="M85" s="48"/>
      <c r="N85" s="48"/>
      <c r="O85" s="48"/>
      <c r="P85" s="48"/>
      <c r="Q85" s="48"/>
      <c r="R85" s="48"/>
      <c r="S85" s="48"/>
      <c r="T85" s="48"/>
      <c r="U85" s="48"/>
    </row>
    <row r="86" spans="1:21" x14ac:dyDescent="0.25">
      <c r="H86" s="104"/>
      <c r="I86" s="26"/>
      <c r="J86" s="48"/>
      <c r="K86" s="48"/>
      <c r="L86" s="48"/>
      <c r="M86" s="48"/>
      <c r="N86" s="48"/>
      <c r="O86" s="48"/>
      <c r="P86" s="48"/>
      <c r="Q86" s="48"/>
      <c r="R86" s="48"/>
      <c r="S86" s="48"/>
      <c r="T86" s="48"/>
      <c r="U86" s="48"/>
    </row>
    <row r="87" spans="1:21" x14ac:dyDescent="0.25">
      <c r="B87">
        <v>2014</v>
      </c>
      <c r="D87" t="s">
        <v>77</v>
      </c>
      <c r="H87" s="103">
        <f t="shared" ref="H87" si="5">H67</f>
        <v>142299.52000000002</v>
      </c>
      <c r="I87" s="104"/>
      <c r="J87" s="48"/>
      <c r="K87" s="48"/>
      <c r="L87" s="48"/>
      <c r="M87" s="48"/>
      <c r="N87" s="48"/>
      <c r="O87" s="48"/>
      <c r="P87" s="48"/>
      <c r="Q87" s="48"/>
      <c r="R87" s="48"/>
      <c r="S87" s="48"/>
      <c r="T87" s="48"/>
      <c r="U87" s="48"/>
    </row>
    <row r="88" spans="1:21" x14ac:dyDescent="0.25">
      <c r="D88" t="s">
        <v>5</v>
      </c>
      <c r="H88" s="104"/>
      <c r="I88" s="26">
        <f t="shared" ref="I88" si="6">I68</f>
        <v>142299.52000000002</v>
      </c>
      <c r="J88" s="48"/>
      <c r="K88" s="48"/>
      <c r="L88" s="48"/>
      <c r="M88" s="48"/>
      <c r="N88" s="48"/>
      <c r="O88" s="48"/>
      <c r="P88" s="48"/>
      <c r="Q88" s="48"/>
      <c r="R88" s="48"/>
      <c r="S88" s="48"/>
      <c r="T88" s="48"/>
      <c r="U88" s="48"/>
    </row>
    <row r="89" spans="1:21" x14ac:dyDescent="0.25">
      <c r="D89" s="1"/>
      <c r="E89" s="1"/>
      <c r="F89" s="1"/>
      <c r="H89" s="26"/>
      <c r="I89" s="1"/>
    </row>
    <row r="90" spans="1:21" x14ac:dyDescent="0.25">
      <c r="A90" s="1" t="s">
        <v>268</v>
      </c>
      <c r="D90" s="1"/>
      <c r="E90" s="1"/>
      <c r="F90" s="1"/>
      <c r="H90" s="26"/>
      <c r="I90" s="26"/>
    </row>
    <row r="91" spans="1:21" x14ac:dyDescent="0.25">
      <c r="H91" s="1"/>
      <c r="I91" s="26"/>
    </row>
  </sheetData>
  <mergeCells count="113">
    <mergeCell ref="B33:C33"/>
    <mergeCell ref="K79:L79"/>
    <mergeCell ref="N79:O79"/>
    <mergeCell ref="Q79:R79"/>
    <mergeCell ref="K78:L78"/>
    <mergeCell ref="N78:O78"/>
    <mergeCell ref="Q78:R78"/>
    <mergeCell ref="K77:L77"/>
    <mergeCell ref="N77:O77"/>
    <mergeCell ref="Q77:R77"/>
    <mergeCell ref="H43:I43"/>
    <mergeCell ref="K43:L43"/>
    <mergeCell ref="N43:O43"/>
    <mergeCell ref="Q43:R43"/>
    <mergeCell ref="H44:I44"/>
    <mergeCell ref="K44:L44"/>
    <mergeCell ref="N44:O44"/>
    <mergeCell ref="Q44:R44"/>
    <mergeCell ref="E44:F44"/>
    <mergeCell ref="E43:F43"/>
    <mergeCell ref="E42:F42"/>
    <mergeCell ref="E41:F41"/>
    <mergeCell ref="E37:F37"/>
    <mergeCell ref="K41:L41"/>
    <mergeCell ref="Q28:R28"/>
    <mergeCell ref="N42:O42"/>
    <mergeCell ref="Q42:R42"/>
    <mergeCell ref="E36:F36"/>
    <mergeCell ref="K37:L37"/>
    <mergeCell ref="N37:O37"/>
    <mergeCell ref="Q37:R37"/>
    <mergeCell ref="H36:I36"/>
    <mergeCell ref="H41:I41"/>
    <mergeCell ref="H42:I42"/>
    <mergeCell ref="K42:L42"/>
    <mergeCell ref="K36:L36"/>
    <mergeCell ref="N36:O36"/>
    <mergeCell ref="Q36:R36"/>
    <mergeCell ref="K28:L28"/>
    <mergeCell ref="N28:O28"/>
    <mergeCell ref="Q32:R32"/>
    <mergeCell ref="E33:F33"/>
    <mergeCell ref="H33:I33"/>
    <mergeCell ref="K33:L33"/>
    <mergeCell ref="N33:O33"/>
    <mergeCell ref="Q33:R33"/>
    <mergeCell ref="Q41:R41"/>
    <mergeCell ref="N41:O41"/>
    <mergeCell ref="B3:Q6"/>
    <mergeCell ref="E27:F27"/>
    <mergeCell ref="H27:I27"/>
    <mergeCell ref="K27:L27"/>
    <mergeCell ref="N27:O27"/>
    <mergeCell ref="Q27:R27"/>
    <mergeCell ref="C25:R25"/>
    <mergeCell ref="M15:N15"/>
    <mergeCell ref="M16:N16"/>
    <mergeCell ref="M17:N17"/>
    <mergeCell ref="M18:N18"/>
    <mergeCell ref="M19:N19"/>
    <mergeCell ref="M20:N20"/>
    <mergeCell ref="J15:K15"/>
    <mergeCell ref="J16:K16"/>
    <mergeCell ref="G21:H21"/>
    <mergeCell ref="J20:K20"/>
    <mergeCell ref="G15:H15"/>
    <mergeCell ref="G16:H16"/>
    <mergeCell ref="B8:P9"/>
    <mergeCell ref="G18:H18"/>
    <mergeCell ref="G19:H19"/>
    <mergeCell ref="K21:L21"/>
    <mergeCell ref="S17:T17"/>
    <mergeCell ref="S18:T18"/>
    <mergeCell ref="S19:T19"/>
    <mergeCell ref="C31:C32"/>
    <mergeCell ref="E32:F32"/>
    <mergeCell ref="H32:I32"/>
    <mergeCell ref="K32:L32"/>
    <mergeCell ref="N32:O32"/>
    <mergeCell ref="G20:H20"/>
    <mergeCell ref="D20:E20"/>
    <mergeCell ref="D17:E17"/>
    <mergeCell ref="D18:E18"/>
    <mergeCell ref="D19:E19"/>
    <mergeCell ref="J17:K17"/>
    <mergeCell ref="J18:K18"/>
    <mergeCell ref="J19:K19"/>
    <mergeCell ref="S20:T20"/>
    <mergeCell ref="P17:Q17"/>
    <mergeCell ref="P18:Q18"/>
    <mergeCell ref="P19:Q19"/>
    <mergeCell ref="P20:Q20"/>
    <mergeCell ref="G17:H17"/>
    <mergeCell ref="E28:F28"/>
    <mergeCell ref="H28:I28"/>
    <mergeCell ref="S13:T13"/>
    <mergeCell ref="D14:E14"/>
    <mergeCell ref="G14:H14"/>
    <mergeCell ref="J14:K14"/>
    <mergeCell ref="M14:N14"/>
    <mergeCell ref="P14:Q14"/>
    <mergeCell ref="S14:T14"/>
    <mergeCell ref="D15:E15"/>
    <mergeCell ref="D16:E16"/>
    <mergeCell ref="P15:Q15"/>
    <mergeCell ref="P16:Q16"/>
    <mergeCell ref="D13:E13"/>
    <mergeCell ref="G13:H13"/>
    <mergeCell ref="J13:K13"/>
    <mergeCell ref="M13:N13"/>
    <mergeCell ref="P13:Q13"/>
    <mergeCell ref="S15:T15"/>
    <mergeCell ref="S16:T1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Q143"/>
  <sheetViews>
    <sheetView topLeftCell="A57" workbookViewId="0">
      <selection activeCell="E80" sqref="E80"/>
    </sheetView>
  </sheetViews>
  <sheetFormatPr defaultRowHeight="15" x14ac:dyDescent="0.25"/>
  <cols>
    <col min="2" max="2" width="47.42578125" customWidth="1"/>
    <col min="3" max="3" width="12.140625" customWidth="1"/>
    <col min="4" max="4" width="9.7109375" customWidth="1"/>
    <col min="5" max="5" width="11.42578125" customWidth="1"/>
    <col min="6" max="6" width="16.85546875" customWidth="1"/>
    <col min="7" max="7" width="11.5703125" bestFit="1" customWidth="1"/>
    <col min="8" max="8" width="10.5703125" bestFit="1" customWidth="1"/>
  </cols>
  <sheetData>
    <row r="2" spans="1:17" ht="15" customHeight="1" x14ac:dyDescent="0.25">
      <c r="B2" s="189" t="s">
        <v>275</v>
      </c>
      <c r="C2" s="189"/>
      <c r="D2" s="189"/>
      <c r="E2" s="189"/>
      <c r="F2" s="189"/>
      <c r="G2" s="189"/>
      <c r="H2" s="189"/>
      <c r="I2" s="189"/>
      <c r="J2" s="189"/>
      <c r="K2" s="189"/>
      <c r="L2" s="189"/>
      <c r="M2" s="189"/>
      <c r="N2" s="189"/>
      <c r="O2" s="189"/>
      <c r="P2" s="189"/>
      <c r="Q2" s="189"/>
    </row>
    <row r="3" spans="1:17" x14ac:dyDescent="0.25">
      <c r="B3" s="189"/>
      <c r="C3" s="189"/>
      <c r="D3" s="189"/>
      <c r="E3" s="189"/>
      <c r="F3" s="189"/>
      <c r="G3" s="189"/>
      <c r="H3" s="189"/>
      <c r="I3" s="189"/>
      <c r="J3" s="189"/>
      <c r="K3" s="189"/>
      <c r="L3" s="189"/>
      <c r="M3" s="189"/>
      <c r="N3" s="189"/>
      <c r="O3" s="189"/>
      <c r="P3" s="189"/>
      <c r="Q3" s="189"/>
    </row>
    <row r="4" spans="1:17" x14ac:dyDescent="0.25">
      <c r="B4" s="189"/>
      <c r="C4" s="189"/>
      <c r="D4" s="189"/>
      <c r="E4" s="189"/>
      <c r="F4" s="189"/>
      <c r="G4" s="189"/>
      <c r="H4" s="189"/>
      <c r="I4" s="189"/>
      <c r="J4" s="189"/>
      <c r="K4" s="189"/>
      <c r="L4" s="189"/>
      <c r="M4" s="189"/>
      <c r="N4" s="189"/>
      <c r="O4" s="189"/>
      <c r="P4" s="189"/>
      <c r="Q4" s="189"/>
    </row>
    <row r="5" spans="1:17" x14ac:dyDescent="0.25">
      <c r="B5" s="101"/>
      <c r="C5" s="101"/>
      <c r="D5" s="101"/>
      <c r="E5" s="101"/>
      <c r="F5" s="101"/>
      <c r="G5" s="101"/>
      <c r="H5" s="101"/>
      <c r="I5" s="101"/>
      <c r="J5" s="101"/>
      <c r="K5" s="101"/>
      <c r="L5" s="101"/>
      <c r="M5" s="101"/>
      <c r="N5" s="101"/>
      <c r="O5" s="101"/>
      <c r="P5" s="101"/>
      <c r="Q5" s="101"/>
    </row>
    <row r="6" spans="1:17" x14ac:dyDescent="0.25">
      <c r="A6" s="101"/>
      <c r="B6" s="101"/>
      <c r="C6" s="101"/>
      <c r="D6" s="101" t="s">
        <v>276</v>
      </c>
      <c r="E6" s="105"/>
      <c r="F6" s="105"/>
      <c r="G6" s="48"/>
      <c r="I6" s="101"/>
      <c r="J6" s="101"/>
      <c r="K6" s="101"/>
      <c r="L6" s="101"/>
      <c r="M6" s="101"/>
      <c r="N6" s="101"/>
      <c r="O6" s="101"/>
      <c r="P6" s="101"/>
      <c r="Q6" s="101"/>
    </row>
    <row r="7" spans="1:17" x14ac:dyDescent="0.25">
      <c r="D7" s="98" t="s">
        <v>277</v>
      </c>
      <c r="E7" s="48"/>
      <c r="F7" s="100"/>
      <c r="G7" s="48"/>
    </row>
    <row r="8" spans="1:17" x14ac:dyDescent="0.25">
      <c r="C8" t="s">
        <v>43</v>
      </c>
      <c r="E8" s="48"/>
      <c r="F8" s="48"/>
      <c r="G8" s="48"/>
    </row>
    <row r="9" spans="1:17" x14ac:dyDescent="0.25">
      <c r="A9" s="102">
        <v>2012</v>
      </c>
      <c r="B9" s="107">
        <v>67000</v>
      </c>
      <c r="C9" s="13">
        <v>0.3</v>
      </c>
      <c r="D9" s="7">
        <f>B9*C9</f>
        <v>20100</v>
      </c>
      <c r="E9" s="51"/>
      <c r="F9" s="49">
        <f>E22+D9</f>
        <v>-10900</v>
      </c>
      <c r="G9" s="48"/>
    </row>
    <row r="10" spans="1:17" x14ac:dyDescent="0.25">
      <c r="A10" s="108">
        <v>2013</v>
      </c>
      <c r="B10" s="109">
        <v>50000</v>
      </c>
      <c r="C10" s="13">
        <v>0.3</v>
      </c>
      <c r="D10" s="7">
        <f>B10*C10</f>
        <v>15000</v>
      </c>
      <c r="E10" s="51"/>
      <c r="F10" s="49"/>
      <c r="G10" s="48"/>
    </row>
    <row r="11" spans="1:17" x14ac:dyDescent="0.25">
      <c r="A11" s="102">
        <v>2014</v>
      </c>
      <c r="B11" s="107">
        <v>45000</v>
      </c>
      <c r="C11" s="13">
        <v>0.25</v>
      </c>
      <c r="D11" s="7">
        <f>B11*C11</f>
        <v>11250</v>
      </c>
      <c r="E11" s="51"/>
      <c r="F11" s="49"/>
      <c r="G11" s="48"/>
    </row>
    <row r="12" spans="1:17" ht="15.75" thickBot="1" x14ac:dyDescent="0.3">
      <c r="A12" s="108">
        <v>2015</v>
      </c>
      <c r="B12" s="110">
        <v>39000</v>
      </c>
      <c r="C12" s="13">
        <v>0.25</v>
      </c>
      <c r="D12" s="7">
        <f>B12*C12</f>
        <v>9750</v>
      </c>
      <c r="E12" s="51"/>
      <c r="F12" s="49"/>
      <c r="G12" s="48"/>
    </row>
    <row r="13" spans="1:17" ht="15.75" thickBot="1" x14ac:dyDescent="0.3">
      <c r="A13" s="102"/>
      <c r="B13" s="111">
        <v>201000</v>
      </c>
      <c r="D13" s="112">
        <f>SUM(D9:D12)</f>
        <v>56100</v>
      </c>
      <c r="E13" s="48"/>
      <c r="F13" s="113"/>
      <c r="G13" s="48"/>
    </row>
    <row r="14" spans="1:17" ht="15.75" thickTop="1" x14ac:dyDescent="0.25"/>
    <row r="15" spans="1:17" x14ac:dyDescent="0.25">
      <c r="A15" t="s">
        <v>273</v>
      </c>
    </row>
    <row r="17" spans="1:11" x14ac:dyDescent="0.25">
      <c r="A17" t="s">
        <v>274</v>
      </c>
    </row>
    <row r="19" spans="1:11" x14ac:dyDescent="0.25">
      <c r="B19" s="174" t="s">
        <v>26</v>
      </c>
      <c r="C19" s="174" t="s">
        <v>71</v>
      </c>
      <c r="D19" s="174" t="s">
        <v>24</v>
      </c>
      <c r="E19" s="174" t="s">
        <v>25</v>
      </c>
      <c r="F19" s="174" t="s">
        <v>74</v>
      </c>
    </row>
    <row r="20" spans="1:11" x14ac:dyDescent="0.25">
      <c r="B20" s="174"/>
      <c r="C20" s="174"/>
      <c r="D20" s="174"/>
      <c r="E20" s="174"/>
      <c r="F20" s="174"/>
    </row>
    <row r="21" spans="1:11" x14ac:dyDescent="0.25">
      <c r="B21" s="174"/>
      <c r="C21" s="174"/>
      <c r="D21" s="174"/>
      <c r="E21" s="174"/>
      <c r="F21" s="174"/>
    </row>
    <row r="22" spans="1:11" x14ac:dyDescent="0.25">
      <c r="A22">
        <v>2011</v>
      </c>
      <c r="B22" t="s">
        <v>70</v>
      </c>
      <c r="C22" s="7"/>
      <c r="D22" s="13">
        <v>0.4</v>
      </c>
      <c r="E22" s="8">
        <v>-31000</v>
      </c>
      <c r="K22" s="8"/>
    </row>
    <row r="23" spans="1:11" x14ac:dyDescent="0.25">
      <c r="A23" s="102">
        <v>2012</v>
      </c>
      <c r="B23" t="s">
        <v>70</v>
      </c>
      <c r="C23" s="115">
        <v>67000</v>
      </c>
      <c r="D23" s="13">
        <v>0.3</v>
      </c>
      <c r="E23" s="50">
        <f>C23*D23</f>
        <v>20100</v>
      </c>
      <c r="K23" s="8"/>
    </row>
    <row r="24" spans="1:11" x14ac:dyDescent="0.25">
      <c r="A24" s="108">
        <v>2013</v>
      </c>
      <c r="B24" t="s">
        <v>70</v>
      </c>
      <c r="C24" s="115">
        <v>50000</v>
      </c>
      <c r="D24" s="13">
        <v>0.3</v>
      </c>
      <c r="E24" s="50">
        <f t="shared" ref="E24" si="0">C24*D24</f>
        <v>15000</v>
      </c>
      <c r="K24" s="8"/>
    </row>
    <row r="25" spans="1:11" x14ac:dyDescent="0.25">
      <c r="A25" s="102">
        <v>2014</v>
      </c>
      <c r="B25" t="s">
        <v>70</v>
      </c>
      <c r="C25" s="115">
        <v>45000</v>
      </c>
      <c r="D25" s="13">
        <v>0.25</v>
      </c>
      <c r="E25" s="50">
        <f>C25*D25</f>
        <v>11250</v>
      </c>
    </row>
    <row r="26" spans="1:11" ht="15.75" thickBot="1" x14ac:dyDescent="0.3">
      <c r="A26" s="108">
        <v>2015</v>
      </c>
      <c r="B26" t="s">
        <v>70</v>
      </c>
      <c r="C26" s="116">
        <v>39000</v>
      </c>
      <c r="D26" s="13">
        <v>0.25</v>
      </c>
      <c r="E26" s="9">
        <f>C26*D26</f>
        <v>9750</v>
      </c>
    </row>
    <row r="27" spans="1:11" x14ac:dyDescent="0.25">
      <c r="B27" s="1" t="s">
        <v>244</v>
      </c>
      <c r="C27" s="29"/>
      <c r="E27" s="8">
        <f>SUM(E23:E26)</f>
        <v>56100</v>
      </c>
    </row>
    <row r="28" spans="1:11" x14ac:dyDescent="0.25">
      <c r="B28" s="27" t="s">
        <v>76</v>
      </c>
      <c r="C28" s="8"/>
      <c r="E28" s="30">
        <v>0</v>
      </c>
    </row>
    <row r="29" spans="1:11" x14ac:dyDescent="0.25">
      <c r="B29" s="27" t="s">
        <v>245</v>
      </c>
      <c r="E29" s="8">
        <f>E27+E28</f>
        <v>56100</v>
      </c>
    </row>
    <row r="31" spans="1:11" x14ac:dyDescent="0.25">
      <c r="B31" t="s">
        <v>274</v>
      </c>
      <c r="E31" s="8">
        <f>E22+E23</f>
        <v>-10900</v>
      </c>
      <c r="F31" t="s">
        <v>282</v>
      </c>
    </row>
    <row r="34" spans="1:12" x14ac:dyDescent="0.25">
      <c r="B34" t="s">
        <v>278</v>
      </c>
    </row>
    <row r="36" spans="1:12" x14ac:dyDescent="0.25">
      <c r="B36" s="1" t="s">
        <v>200</v>
      </c>
      <c r="C36" s="8">
        <f>E29</f>
        <v>56100</v>
      </c>
      <c r="F36" t="s">
        <v>284</v>
      </c>
    </row>
    <row r="37" spans="1:12" x14ac:dyDescent="0.25">
      <c r="B37" s="1" t="s">
        <v>94</v>
      </c>
      <c r="D37" s="8">
        <f>E29</f>
        <v>56100</v>
      </c>
      <c r="F37" t="s">
        <v>285</v>
      </c>
    </row>
    <row r="39" spans="1:12" x14ac:dyDescent="0.25">
      <c r="B39" s="189" t="s">
        <v>279</v>
      </c>
      <c r="C39" s="189"/>
      <c r="D39" s="189"/>
      <c r="E39" s="189"/>
      <c r="F39" s="189"/>
      <c r="G39" s="189"/>
      <c r="H39" s="189"/>
      <c r="I39" s="189"/>
      <c r="J39" s="189"/>
      <c r="K39" s="189"/>
      <c r="L39" s="189"/>
    </row>
    <row r="40" spans="1:12" x14ac:dyDescent="0.25">
      <c r="B40" s="189"/>
      <c r="C40" s="189"/>
      <c r="D40" s="189"/>
      <c r="E40" s="189"/>
      <c r="F40" s="189"/>
      <c r="G40" s="189"/>
      <c r="H40" s="189"/>
      <c r="I40" s="189"/>
      <c r="J40" s="189"/>
      <c r="K40" s="189"/>
      <c r="L40" s="189"/>
    </row>
    <row r="43" spans="1:12" x14ac:dyDescent="0.25">
      <c r="B43" s="174" t="s">
        <v>26</v>
      </c>
      <c r="C43" s="174" t="s">
        <v>71</v>
      </c>
      <c r="D43" s="174" t="s">
        <v>24</v>
      </c>
      <c r="E43" s="174" t="s">
        <v>25</v>
      </c>
      <c r="F43" s="174" t="s">
        <v>96</v>
      </c>
    </row>
    <row r="44" spans="1:12" x14ac:dyDescent="0.25">
      <c r="B44" s="174"/>
      <c r="C44" s="174"/>
      <c r="D44" s="174"/>
      <c r="E44" s="174"/>
      <c r="F44" s="174"/>
    </row>
    <row r="45" spans="1:12" x14ac:dyDescent="0.25">
      <c r="B45" s="174"/>
      <c r="C45" s="174"/>
      <c r="D45" s="174"/>
      <c r="E45" s="174"/>
      <c r="F45" s="174"/>
    </row>
    <row r="46" spans="1:12" x14ac:dyDescent="0.25">
      <c r="B46" s="97"/>
      <c r="C46" s="97"/>
      <c r="D46" s="13">
        <v>0.4</v>
      </c>
      <c r="E46" s="117">
        <v>-31000</v>
      </c>
      <c r="F46" s="97"/>
    </row>
    <row r="47" spans="1:12" x14ac:dyDescent="0.25">
      <c r="A47" s="102">
        <v>2012</v>
      </c>
      <c r="B47" t="s">
        <v>70</v>
      </c>
      <c r="C47" s="107">
        <v>67000</v>
      </c>
      <c r="D47" s="114">
        <v>0.28999999999999998</v>
      </c>
      <c r="E47" s="8">
        <f>C47*D47</f>
        <v>19430</v>
      </c>
      <c r="F47" s="97"/>
    </row>
    <row r="48" spans="1:12" x14ac:dyDescent="0.25">
      <c r="A48" s="108">
        <v>2013</v>
      </c>
      <c r="B48" t="s">
        <v>70</v>
      </c>
      <c r="C48" s="109">
        <v>50000</v>
      </c>
      <c r="D48" s="13">
        <v>0.27</v>
      </c>
      <c r="E48" s="8">
        <f>C48*D48</f>
        <v>13500</v>
      </c>
    </row>
    <row r="49" spans="1:13" x14ac:dyDescent="0.25">
      <c r="A49" s="102">
        <v>2014</v>
      </c>
      <c r="B49" t="s">
        <v>70</v>
      </c>
      <c r="C49" s="107">
        <v>45000</v>
      </c>
      <c r="D49" s="13">
        <v>0.27</v>
      </c>
      <c r="E49" s="8">
        <f>C49*D49</f>
        <v>12150</v>
      </c>
    </row>
    <row r="50" spans="1:13" ht="15.75" thickBot="1" x14ac:dyDescent="0.3">
      <c r="A50" s="108">
        <v>2015</v>
      </c>
      <c r="B50" t="s">
        <v>70</v>
      </c>
      <c r="C50" s="110">
        <v>39000</v>
      </c>
      <c r="D50" s="13">
        <v>0.27</v>
      </c>
      <c r="E50" s="9">
        <f>C50*D50</f>
        <v>10530</v>
      </c>
    </row>
    <row r="51" spans="1:13" x14ac:dyDescent="0.25">
      <c r="C51" s="4">
        <f>SUM(C47:C50)</f>
        <v>201000</v>
      </c>
      <c r="E51" s="4">
        <f>SUM(E46:E50)</f>
        <v>24610</v>
      </c>
    </row>
    <row r="52" spans="1:13" x14ac:dyDescent="0.25">
      <c r="B52" s="1" t="s">
        <v>250</v>
      </c>
    </row>
    <row r="53" spans="1:13" x14ac:dyDescent="0.25">
      <c r="B53" s="1" t="s">
        <v>280</v>
      </c>
      <c r="C53" s="7"/>
      <c r="D53" s="13"/>
      <c r="E53" s="8">
        <f>E51</f>
        <v>24610</v>
      </c>
    </row>
    <row r="54" spans="1:13" x14ac:dyDescent="0.25">
      <c r="B54" t="s">
        <v>76</v>
      </c>
      <c r="C54" s="7"/>
      <c r="D54" s="13"/>
      <c r="E54" s="8">
        <f>E29</f>
        <v>56100</v>
      </c>
    </row>
    <row r="55" spans="1:13" ht="15.75" thickBot="1" x14ac:dyDescent="0.3">
      <c r="B55" t="s">
        <v>281</v>
      </c>
      <c r="E55" s="83">
        <f>E53-E54</f>
        <v>-31490</v>
      </c>
    </row>
    <row r="56" spans="1:13" ht="15.75" thickTop="1" x14ac:dyDescent="0.25"/>
    <row r="57" spans="1:13" x14ac:dyDescent="0.25">
      <c r="B57" s="1" t="s">
        <v>94</v>
      </c>
      <c r="C57" s="8">
        <f>-E55</f>
        <v>31490</v>
      </c>
    </row>
    <row r="58" spans="1:13" x14ac:dyDescent="0.25">
      <c r="B58" t="s">
        <v>126</v>
      </c>
      <c r="D58" s="8">
        <f>-E55</f>
        <v>31490</v>
      </c>
      <c r="F58" t="s">
        <v>285</v>
      </c>
      <c r="I58" s="1" t="s">
        <v>298</v>
      </c>
    </row>
    <row r="61" spans="1:13" ht="15" customHeight="1" x14ac:dyDescent="0.25">
      <c r="B61" s="189" t="s">
        <v>302</v>
      </c>
      <c r="C61" s="189"/>
      <c r="D61" s="189"/>
      <c r="E61" s="189"/>
      <c r="F61" s="189"/>
      <c r="G61" s="189"/>
      <c r="H61" s="189"/>
      <c r="I61" s="189"/>
      <c r="J61" s="189"/>
      <c r="K61" s="189"/>
      <c r="L61" s="189"/>
      <c r="M61" s="189"/>
    </row>
    <row r="62" spans="1:13" x14ac:dyDescent="0.25">
      <c r="B62" s="189"/>
      <c r="C62" s="189"/>
      <c r="D62" s="189"/>
      <c r="E62" s="189"/>
      <c r="F62" s="189"/>
      <c r="G62" s="189"/>
      <c r="H62" s="189"/>
      <c r="I62" s="189"/>
      <c r="J62" s="189"/>
      <c r="K62" s="189"/>
      <c r="L62" s="189"/>
      <c r="M62" s="189"/>
    </row>
    <row r="63" spans="1:13" x14ac:dyDescent="0.25">
      <c r="B63" s="189"/>
      <c r="C63" s="189"/>
      <c r="D63" s="189"/>
      <c r="E63" s="189"/>
      <c r="F63" s="189"/>
      <c r="G63" s="189"/>
      <c r="H63" s="189"/>
      <c r="I63" s="189"/>
      <c r="J63" s="189"/>
      <c r="K63" s="189"/>
      <c r="L63" s="189"/>
      <c r="M63" s="189"/>
    </row>
    <row r="65" spans="2:9" x14ac:dyDescent="0.25">
      <c r="B65" t="s">
        <v>286</v>
      </c>
    </row>
    <row r="67" spans="2:9" x14ac:dyDescent="0.25">
      <c r="B67" t="s">
        <v>34</v>
      </c>
      <c r="C67" s="36">
        <v>1320000</v>
      </c>
      <c r="E67" s="4"/>
      <c r="G67" s="118"/>
    </row>
    <row r="68" spans="2:9" x14ac:dyDescent="0.25">
      <c r="B68" t="s">
        <v>288</v>
      </c>
      <c r="C68" s="120">
        <v>3300000</v>
      </c>
      <c r="E68" s="4"/>
      <c r="G68" s="118"/>
    </row>
    <row r="69" spans="2:9" x14ac:dyDescent="0.25">
      <c r="B69" t="s">
        <v>43</v>
      </c>
      <c r="C69" s="119">
        <f>C67/C68</f>
        <v>0.4</v>
      </c>
      <c r="E69" s="4"/>
      <c r="G69" s="118"/>
    </row>
    <row r="70" spans="2:9" x14ac:dyDescent="0.25">
      <c r="F70" s="8"/>
    </row>
    <row r="71" spans="2:9" x14ac:dyDescent="0.25">
      <c r="B71" t="s">
        <v>291</v>
      </c>
      <c r="F71" s="8"/>
    </row>
    <row r="72" spans="2:9" x14ac:dyDescent="0.25">
      <c r="B72" t="s">
        <v>289</v>
      </c>
      <c r="C72" s="7">
        <f>(C68/2)/2</f>
        <v>825000</v>
      </c>
    </row>
    <row r="73" spans="2:9" x14ac:dyDescent="0.25">
      <c r="B73" t="s">
        <v>290</v>
      </c>
      <c r="C73" s="11">
        <f>(C68/2)/2</f>
        <v>825000</v>
      </c>
    </row>
    <row r="74" spans="2:9" x14ac:dyDescent="0.25">
      <c r="C74" s="7">
        <f>SUM(C72:C73)</f>
        <v>1650000</v>
      </c>
    </row>
    <row r="75" spans="2:9" x14ac:dyDescent="0.25">
      <c r="I75" s="8"/>
    </row>
    <row r="76" spans="2:9" x14ac:dyDescent="0.25">
      <c r="B76" t="s">
        <v>292</v>
      </c>
      <c r="C76" s="8"/>
      <c r="D76" s="119"/>
      <c r="E76" s="8"/>
      <c r="G76" s="26">
        <f>E79</f>
        <v>1303500</v>
      </c>
      <c r="H76" s="1" t="s">
        <v>301</v>
      </c>
    </row>
    <row r="77" spans="2:9" x14ac:dyDescent="0.25">
      <c r="B77" t="s">
        <v>293</v>
      </c>
      <c r="C77" s="8">
        <v>1650000</v>
      </c>
      <c r="D77" s="119">
        <v>0.4</v>
      </c>
      <c r="E77" s="8">
        <f t="shared" ref="E77" si="1">C77*D77</f>
        <v>660000</v>
      </c>
    </row>
    <row r="78" spans="2:9" x14ac:dyDescent="0.25">
      <c r="B78" t="s">
        <v>294</v>
      </c>
      <c r="C78" s="9">
        <v>1650000</v>
      </c>
      <c r="D78" s="31">
        <v>0.39</v>
      </c>
      <c r="E78" s="9">
        <f>C78*D78</f>
        <v>643500</v>
      </c>
      <c r="F78" s="8">
        <f>E77-E78</f>
        <v>16500</v>
      </c>
      <c r="G78" s="14"/>
    </row>
    <row r="79" spans="2:9" x14ac:dyDescent="0.25">
      <c r="C79" s="8">
        <f>C76+C77+C78</f>
        <v>3300000</v>
      </c>
      <c r="E79" s="8">
        <f>E76+E77+E78</f>
        <v>1303500</v>
      </c>
    </row>
    <row r="81" spans="2:5" x14ac:dyDescent="0.25">
      <c r="B81" t="s">
        <v>295</v>
      </c>
      <c r="E81" s="14">
        <f>C67-E79</f>
        <v>16500</v>
      </c>
    </row>
    <row r="82" spans="2:5" x14ac:dyDescent="0.25">
      <c r="E82" s="14"/>
    </row>
    <row r="83" spans="2:5" x14ac:dyDescent="0.25">
      <c r="B83" t="s">
        <v>299</v>
      </c>
      <c r="E83" s="26">
        <f>E79</f>
        <v>1303500</v>
      </c>
    </row>
    <row r="86" spans="2:5" x14ac:dyDescent="0.25">
      <c r="B86" t="s">
        <v>287</v>
      </c>
    </row>
    <row r="88" spans="2:5" x14ac:dyDescent="0.25">
      <c r="B88" s="102" t="s">
        <v>7</v>
      </c>
      <c r="C88" s="121">
        <v>0</v>
      </c>
      <c r="D88" s="1"/>
    </row>
    <row r="89" spans="2:5" x14ac:dyDescent="0.25">
      <c r="B89" t="s">
        <v>283</v>
      </c>
      <c r="C89" s="1"/>
      <c r="D89" s="121">
        <v>0</v>
      </c>
    </row>
    <row r="100" spans="1:6" x14ac:dyDescent="0.25">
      <c r="A100" t="s">
        <v>296</v>
      </c>
    </row>
    <row r="103" spans="1:6" x14ac:dyDescent="0.25">
      <c r="A103" t="s">
        <v>297</v>
      </c>
    </row>
    <row r="107" spans="1:6" x14ac:dyDescent="0.25">
      <c r="A107" s="99" t="s">
        <v>115</v>
      </c>
      <c r="B107" s="99" t="s">
        <v>187</v>
      </c>
      <c r="C107" s="99" t="s">
        <v>24</v>
      </c>
    </row>
    <row r="108" spans="1:6" x14ac:dyDescent="0.25">
      <c r="A108">
        <v>2006</v>
      </c>
      <c r="B108" s="107">
        <v>164000</v>
      </c>
      <c r="C108" s="13">
        <v>0.44</v>
      </c>
      <c r="D108" s="8">
        <f>B108*C108</f>
        <v>72160</v>
      </c>
      <c r="F108" s="4">
        <f>B109+B110</f>
        <v>340000</v>
      </c>
    </row>
    <row r="109" spans="1:6" x14ac:dyDescent="0.25">
      <c r="A109">
        <v>2007</v>
      </c>
      <c r="B109" s="109">
        <v>250000</v>
      </c>
      <c r="C109" s="13">
        <v>0.44</v>
      </c>
      <c r="D109" s="8">
        <f t="shared" ref="D109:D114" si="2">B109*C109</f>
        <v>110000</v>
      </c>
      <c r="F109" s="4">
        <f>B112</f>
        <v>-380000</v>
      </c>
    </row>
    <row r="110" spans="1:6" x14ac:dyDescent="0.25">
      <c r="A110">
        <v>2008</v>
      </c>
      <c r="B110" s="107">
        <v>90000</v>
      </c>
      <c r="C110" s="13">
        <v>0.41</v>
      </c>
      <c r="D110" s="8">
        <f t="shared" si="2"/>
        <v>36900</v>
      </c>
      <c r="E110" s="8"/>
      <c r="F110" s="4">
        <f>F109+F108</f>
        <v>-40000</v>
      </c>
    </row>
    <row r="111" spans="1:6" x14ac:dyDescent="0.25">
      <c r="A111">
        <v>2009</v>
      </c>
      <c r="B111" s="109">
        <v>-164000</v>
      </c>
      <c r="C111" s="13">
        <v>0.41</v>
      </c>
      <c r="D111" s="8">
        <f t="shared" si="2"/>
        <v>-67240</v>
      </c>
      <c r="F111">
        <f>F110*C110</f>
        <v>-16400</v>
      </c>
    </row>
    <row r="112" spans="1:6" x14ac:dyDescent="0.25">
      <c r="A112">
        <v>2010</v>
      </c>
      <c r="B112" s="107">
        <v>-380000</v>
      </c>
      <c r="C112" s="13">
        <v>0.41</v>
      </c>
      <c r="D112" s="8">
        <f t="shared" si="2"/>
        <v>-155800</v>
      </c>
    </row>
    <row r="113" spans="1:8" x14ac:dyDescent="0.25">
      <c r="A113">
        <v>2011</v>
      </c>
      <c r="B113" s="109">
        <v>139000</v>
      </c>
      <c r="C113" s="13">
        <v>0.41</v>
      </c>
      <c r="D113" s="8">
        <f t="shared" si="2"/>
        <v>56990</v>
      </c>
    </row>
    <row r="114" spans="1:8" x14ac:dyDescent="0.25">
      <c r="A114">
        <v>2012</v>
      </c>
      <c r="B114" s="107">
        <v>163000</v>
      </c>
      <c r="C114" s="13">
        <v>0.41</v>
      </c>
      <c r="D114" s="8">
        <f t="shared" si="2"/>
        <v>66830</v>
      </c>
    </row>
    <row r="115" spans="1:8" x14ac:dyDescent="0.25">
      <c r="B115" s="107"/>
      <c r="C115" s="13"/>
      <c r="D115" s="8"/>
    </row>
    <row r="117" spans="1:8" x14ac:dyDescent="0.25">
      <c r="A117">
        <v>2008</v>
      </c>
    </row>
    <row r="118" spans="1:8" x14ac:dyDescent="0.25">
      <c r="B118" t="s">
        <v>77</v>
      </c>
      <c r="C118" s="8">
        <f>D110</f>
        <v>36900</v>
      </c>
    </row>
    <row r="119" spans="1:8" x14ac:dyDescent="0.25">
      <c r="B119" t="s">
        <v>5</v>
      </c>
      <c r="D119" s="8">
        <f>C118</f>
        <v>36900</v>
      </c>
      <c r="G119" s="64" t="s">
        <v>197</v>
      </c>
      <c r="H119" s="65"/>
    </row>
    <row r="120" spans="1:8" x14ac:dyDescent="0.25">
      <c r="A120">
        <v>2009</v>
      </c>
      <c r="G120" s="67"/>
      <c r="H120" s="48"/>
    </row>
    <row r="121" spans="1:8" x14ac:dyDescent="0.25">
      <c r="B121" t="s">
        <v>191</v>
      </c>
      <c r="C121" s="7">
        <f>B111*-C108</f>
        <v>72160</v>
      </c>
      <c r="D121" s="7"/>
      <c r="G121" s="69">
        <f>B108+B109+B110</f>
        <v>504000</v>
      </c>
      <c r="H121" s="48" t="s">
        <v>189</v>
      </c>
    </row>
    <row r="122" spans="1:8" x14ac:dyDescent="0.25">
      <c r="B122" t="s">
        <v>122</v>
      </c>
      <c r="C122" s="7"/>
      <c r="D122" s="7">
        <f>C121</f>
        <v>72160</v>
      </c>
      <c r="G122" s="70">
        <f>B111+B112</f>
        <v>-544000</v>
      </c>
      <c r="H122" s="48" t="s">
        <v>188</v>
      </c>
    </row>
    <row r="123" spans="1:8" x14ac:dyDescent="0.25">
      <c r="B123" s="1" t="s">
        <v>195</v>
      </c>
      <c r="G123" s="69">
        <f>G122+G121</f>
        <v>-40000</v>
      </c>
      <c r="H123" s="48" t="s">
        <v>190</v>
      </c>
    </row>
    <row r="124" spans="1:8" x14ac:dyDescent="0.25">
      <c r="A124">
        <v>2010</v>
      </c>
      <c r="G124" s="71">
        <f>C112</f>
        <v>0.41</v>
      </c>
      <c r="H124" s="48" t="s">
        <v>132</v>
      </c>
    </row>
    <row r="125" spans="1:8" x14ac:dyDescent="0.25">
      <c r="B125" t="s">
        <v>191</v>
      </c>
      <c r="C125" s="8">
        <f>D109+D110</f>
        <v>146900</v>
      </c>
      <c r="G125" s="70">
        <f>G123*G124</f>
        <v>-16400</v>
      </c>
      <c r="H125" s="30" t="s">
        <v>196</v>
      </c>
    </row>
    <row r="126" spans="1:8" x14ac:dyDescent="0.25">
      <c r="B126" t="s">
        <v>122</v>
      </c>
      <c r="D126" s="8">
        <f>C125</f>
        <v>146900</v>
      </c>
    </row>
    <row r="127" spans="1:8" x14ac:dyDescent="0.25">
      <c r="B127" s="1" t="s">
        <v>195</v>
      </c>
    </row>
    <row r="129" spans="1:7" x14ac:dyDescent="0.25">
      <c r="B129" t="s">
        <v>6</v>
      </c>
      <c r="C129" s="8">
        <f>-G125</f>
        <v>16400</v>
      </c>
    </row>
    <row r="130" spans="1:7" x14ac:dyDescent="0.25">
      <c r="B130" t="s">
        <v>142</v>
      </c>
      <c r="D130" s="8">
        <f>-G125</f>
        <v>16400</v>
      </c>
    </row>
    <row r="131" spans="1:7" x14ac:dyDescent="0.25">
      <c r="B131" s="1" t="s">
        <v>194</v>
      </c>
    </row>
    <row r="133" spans="1:7" x14ac:dyDescent="0.25">
      <c r="A133">
        <v>2011</v>
      </c>
      <c r="B133" t="s">
        <v>77</v>
      </c>
      <c r="C133" s="8">
        <f>D113-C129</f>
        <v>40590</v>
      </c>
      <c r="G133" s="4"/>
    </row>
    <row r="134" spans="1:7" x14ac:dyDescent="0.25">
      <c r="B134" t="s">
        <v>5</v>
      </c>
      <c r="D134" s="8">
        <f>C133</f>
        <v>40590</v>
      </c>
    </row>
    <row r="136" spans="1:7" x14ac:dyDescent="0.25">
      <c r="B136" t="s">
        <v>8</v>
      </c>
      <c r="C136" s="8">
        <f>C129</f>
        <v>16400</v>
      </c>
    </row>
    <row r="137" spans="1:7" x14ac:dyDescent="0.25">
      <c r="B137" t="s">
        <v>6</v>
      </c>
      <c r="D137" s="8">
        <f>D130</f>
        <v>16400</v>
      </c>
    </row>
    <row r="139" spans="1:7" x14ac:dyDescent="0.25">
      <c r="A139">
        <v>2012</v>
      </c>
      <c r="B139" t="s">
        <v>77</v>
      </c>
      <c r="C139" s="8">
        <f>D114</f>
        <v>66830</v>
      </c>
    </row>
    <row r="140" spans="1:7" x14ac:dyDescent="0.25">
      <c r="B140" t="s">
        <v>5</v>
      </c>
      <c r="D140" s="8">
        <f>D114</f>
        <v>66830</v>
      </c>
    </row>
    <row r="143" spans="1:7" x14ac:dyDescent="0.25">
      <c r="A143" t="s">
        <v>300</v>
      </c>
    </row>
  </sheetData>
  <mergeCells count="13">
    <mergeCell ref="B61:M63"/>
    <mergeCell ref="B39:L40"/>
    <mergeCell ref="B43:B45"/>
    <mergeCell ref="C43:C45"/>
    <mergeCell ref="D43:D45"/>
    <mergeCell ref="E43:E45"/>
    <mergeCell ref="F43:F45"/>
    <mergeCell ref="B2:Q4"/>
    <mergeCell ref="C19:C21"/>
    <mergeCell ref="D19:D21"/>
    <mergeCell ref="E19:E21"/>
    <mergeCell ref="F19:F21"/>
    <mergeCell ref="B19:B2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test</vt:lpstr>
      <vt:lpstr>Chapter 18 (2)</vt:lpstr>
      <vt:lpstr>Chapter 18</vt:lpstr>
      <vt:lpstr>Assignment</vt:lpstr>
      <vt:lpstr>Assignment2</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Anthony Sutherland</dc:creator>
  <cp:lastModifiedBy>Anthony Sutherland</cp:lastModifiedBy>
  <dcterms:created xsi:type="dcterms:W3CDTF">2013-11-06T00:02:17Z</dcterms:created>
  <dcterms:modified xsi:type="dcterms:W3CDTF">2013-12-19T19:05:23Z</dcterms:modified>
</cp:coreProperties>
</file>