
<file path=[Content_Types].xml><?xml version="1.0" encoding="utf-8"?>
<Types xmlns="http://schemas.openxmlformats.org/package/2006/content-types">
  <Default Extension="xml" ContentType="application/xml"/>
  <Default Extension="wmf" ContentType="image/x-wmf"/>
  <Default Extension="vml" ContentType="application/vnd.openxmlformats-officedocument.vmlDrawing"/>
  <Default Extension="emf" ContentType="image/x-emf"/>
  <Default Extension="bin" ContentType="application/vnd.openxmlformats-officedocument.oleObject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910"/>
  <workbookPr autoCompressPictures="0"/>
  <bookViews>
    <workbookView xWindow="360" yWindow="160" windowWidth="20280" windowHeight="11920"/>
  </bookViews>
  <sheets>
    <sheet name="Problem 1" sheetId="1" r:id="rId1"/>
    <sheet name="Problem 2" sheetId="2" r:id="rId2"/>
    <sheet name="Problem 3" sheetId="3" r:id="rId3"/>
    <sheet name="Problem 4" sheetId="4" r:id="rId4"/>
    <sheet name="Problem 5" sheetId="5" r:id="rId5"/>
    <sheet name="Problem 6" sheetId="6" r:id="rId6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7" i="6" l="1"/>
  <c r="C4" i="6"/>
  <c r="C5" i="6"/>
  <c r="C6" i="6"/>
  <c r="D17" i="6"/>
  <c r="I4" i="6"/>
  <c r="D37" i="6"/>
  <c r="D38" i="6"/>
  <c r="D39" i="6"/>
  <c r="D15" i="5"/>
  <c r="D14" i="5"/>
  <c r="C28" i="5"/>
  <c r="C24" i="5"/>
  <c r="J6" i="5"/>
  <c r="J5" i="5"/>
  <c r="J4" i="5"/>
  <c r="C22" i="5"/>
  <c r="C25" i="5"/>
  <c r="C29" i="5"/>
  <c r="C18" i="4"/>
  <c r="C21" i="4"/>
  <c r="C11" i="4"/>
  <c r="C14" i="4"/>
  <c r="C24" i="4"/>
  <c r="G6" i="3"/>
  <c r="G5" i="3"/>
  <c r="C13" i="3"/>
  <c r="C14" i="3"/>
  <c r="C7" i="3"/>
  <c r="D16" i="3"/>
  <c r="C20" i="3"/>
  <c r="C21" i="3"/>
  <c r="C22" i="3"/>
  <c r="G13" i="2"/>
  <c r="G14" i="2"/>
  <c r="G15" i="2"/>
  <c r="G16" i="2"/>
  <c r="G17" i="2"/>
  <c r="G19" i="2"/>
  <c r="H13" i="2"/>
  <c r="H14" i="2"/>
  <c r="H15" i="2"/>
  <c r="H16" i="2"/>
  <c r="H17" i="2"/>
  <c r="H19" i="2"/>
  <c r="G21" i="2"/>
  <c r="C13" i="2"/>
  <c r="C14" i="2"/>
  <c r="C15" i="2"/>
  <c r="C16" i="2"/>
  <c r="C17" i="2"/>
  <c r="C19" i="2"/>
  <c r="D13" i="2"/>
  <c r="D14" i="2"/>
  <c r="D15" i="2"/>
  <c r="D16" i="2"/>
  <c r="D17" i="2"/>
  <c r="D19" i="2"/>
  <c r="C21" i="2"/>
  <c r="D27" i="2"/>
  <c r="C23" i="5"/>
  <c r="C30" i="5"/>
  <c r="C33" i="5"/>
  <c r="C34" i="5"/>
</calcChain>
</file>

<file path=xl/sharedStrings.xml><?xml version="1.0" encoding="utf-8"?>
<sst xmlns="http://schemas.openxmlformats.org/spreadsheetml/2006/main" count="169" uniqueCount="115">
  <si>
    <t>a)</t>
  </si>
  <si>
    <t>Name the term referring to the reason why a polymer under shear exhibits a melt temperature higher than its surroundings?</t>
  </si>
  <si>
    <t>b)</t>
  </si>
  <si>
    <t xml:space="preserve">A polymer exhibits minimal chain motion below which transition, the glass transition or the crystal melting transition?  </t>
  </si>
  <si>
    <t>c)</t>
  </si>
  <si>
    <t>For two polymers with identical zero-shear viscosity but different polydispersity, which one will exhibit higher torque in an injection molding machine?</t>
  </si>
  <si>
    <t>viscous dissipation or viscous heating</t>
  </si>
  <si>
    <t>glass transition</t>
  </si>
  <si>
    <t>lower polydispersity generally offers less shear thinning behaviour</t>
  </si>
  <si>
    <t>Mol wt (g/mol)</t>
  </si>
  <si>
    <t>Wt fraction</t>
  </si>
  <si>
    <t>Given:</t>
  </si>
  <si>
    <t>find:</t>
  </si>
  <si>
    <t>MN, MW, and PDI</t>
  </si>
  <si>
    <t>MN</t>
  </si>
  <si>
    <t>wi/Mi</t>
  </si>
  <si>
    <t>wi</t>
  </si>
  <si>
    <t>sum</t>
  </si>
  <si>
    <t>MN =</t>
  </si>
  <si>
    <t>g/mol</t>
  </si>
  <si>
    <t>MW</t>
  </si>
  <si>
    <t>wiMi</t>
  </si>
  <si>
    <t>MW =</t>
  </si>
  <si>
    <t>MW/MN =</t>
  </si>
  <si>
    <t>LDPE resin</t>
  </si>
  <si>
    <t>m</t>
  </si>
  <si>
    <t>mo</t>
  </si>
  <si>
    <t>b</t>
  </si>
  <si>
    <t>n</t>
  </si>
  <si>
    <t>To</t>
  </si>
  <si>
    <r>
      <t>Pa-s</t>
    </r>
    <r>
      <rPr>
        <vertAlign val="superscript"/>
        <sz val="11"/>
        <color theme="1"/>
        <rFont val="Calibri"/>
        <family val="2"/>
        <scheme val="minor"/>
      </rPr>
      <t>n</t>
    </r>
  </si>
  <si>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C</t>
    </r>
  </si>
  <si>
    <r>
      <t>/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C</t>
    </r>
  </si>
  <si>
    <t xml:space="preserve">T </t>
  </si>
  <si>
    <t>density</t>
  </si>
  <si>
    <t>kg/m3</t>
  </si>
  <si>
    <t>Die</t>
  </si>
  <si>
    <t>D</t>
  </si>
  <si>
    <t>mm</t>
  </si>
  <si>
    <t>R</t>
  </si>
  <si>
    <t xml:space="preserve">m </t>
  </si>
  <si>
    <t>L</t>
  </si>
  <si>
    <t>wall shear</t>
  </si>
  <si>
    <t>stress</t>
  </si>
  <si>
    <t>MPa</t>
  </si>
  <si>
    <t>ΔP</t>
  </si>
  <si>
    <t>Pa</t>
  </si>
  <si>
    <t>First need 'm':</t>
  </si>
  <si>
    <t>Now, Q can be found</t>
  </si>
  <si>
    <t>Q =</t>
  </si>
  <si>
    <t>kg/s</t>
  </si>
  <si>
    <t>kg/h</t>
  </si>
  <si>
    <t>kg/h (as required in problem)</t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</si>
  <si>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/s</t>
    </r>
  </si>
  <si>
    <r>
      <rPr>
        <b/>
        <u/>
        <sz val="11"/>
        <color theme="1"/>
        <rFont val="Calibri"/>
        <family val="2"/>
        <scheme val="minor"/>
      </rPr>
      <t>Find:</t>
    </r>
    <r>
      <rPr>
        <sz val="11"/>
        <color theme="1"/>
        <rFont val="Calibri"/>
        <family val="2"/>
        <scheme val="minor"/>
      </rPr>
      <t xml:space="preserve"> mass flow rate in kg/h and pressure drop in Mpa</t>
    </r>
  </si>
  <si>
    <t>MPa (as required in problem)</t>
  </si>
  <si>
    <t>Lc</t>
  </si>
  <si>
    <t>Dc</t>
  </si>
  <si>
    <t>Dp</t>
  </si>
  <si>
    <t>Given:  MI = 7 g/10min</t>
  </si>
  <si>
    <t>Q</t>
  </si>
  <si>
    <t>Melt density</t>
  </si>
  <si>
    <t>rate</t>
  </si>
  <si>
    <r>
      <t>s</t>
    </r>
    <r>
      <rPr>
        <vertAlign val="superscript"/>
        <sz val="11"/>
        <color theme="1"/>
        <rFont val="Calibri"/>
        <family val="2"/>
        <scheme val="minor"/>
      </rPr>
      <t>-1</t>
    </r>
  </si>
  <si>
    <t>App shear</t>
  </si>
  <si>
    <r>
      <rPr>
        <b/>
        <u/>
        <sz val="11"/>
        <color theme="1"/>
        <rFont val="Calibri"/>
        <family val="2"/>
        <scheme val="minor"/>
      </rPr>
      <t>Find:</t>
    </r>
    <r>
      <rPr>
        <sz val="11"/>
        <color theme="1"/>
        <rFont val="Calibri"/>
        <family val="2"/>
        <scheme val="minor"/>
      </rPr>
      <t xml:space="preserve"> viscosity at condition</t>
    </r>
  </si>
  <si>
    <t>HDPE</t>
  </si>
  <si>
    <t>ΔPc</t>
  </si>
  <si>
    <r>
      <t>τ</t>
    </r>
    <r>
      <rPr>
        <vertAlign val="subscript"/>
        <sz val="11"/>
        <color theme="1"/>
        <rFont val="Calibri"/>
        <family val="2"/>
      </rPr>
      <t>w</t>
    </r>
  </si>
  <si>
    <t>viscosity</t>
  </si>
  <si>
    <t>Pa-s</t>
  </si>
  <si>
    <t>Da</t>
  </si>
  <si>
    <t>La</t>
  </si>
  <si>
    <t>Die:</t>
  </si>
  <si>
    <t>Polypropylene:</t>
  </si>
  <si>
    <t>melt density</t>
  </si>
  <si>
    <t>Po</t>
  </si>
  <si>
    <t>Know:</t>
  </si>
  <si>
    <t>Pexit</t>
  </si>
  <si>
    <r>
      <rPr>
        <b/>
        <u/>
        <sz val="11"/>
        <color theme="1"/>
        <rFont val="Calibri"/>
        <family val="2"/>
        <scheme val="minor"/>
      </rPr>
      <t>Find:</t>
    </r>
    <r>
      <rPr>
        <sz val="11"/>
        <color theme="1"/>
        <rFont val="Calibri"/>
        <family val="2"/>
        <scheme val="minor"/>
      </rPr>
      <t xml:space="preserve"> Dc</t>
    </r>
  </si>
  <si>
    <r>
      <t>kg/m</t>
    </r>
    <r>
      <rPr>
        <vertAlign val="superscript"/>
        <sz val="11"/>
        <color theme="1"/>
        <rFont val="Calibri"/>
        <family val="2"/>
        <scheme val="minor"/>
      </rPr>
      <t>3</t>
    </r>
  </si>
  <si>
    <t>Pipe-a</t>
  </si>
  <si>
    <t>DP</t>
  </si>
  <si>
    <t>Ra</t>
  </si>
  <si>
    <t>P1</t>
  </si>
  <si>
    <t>(joint)</t>
  </si>
  <si>
    <t>Pipe-c</t>
  </si>
  <si>
    <t>m3/s</t>
  </si>
  <si>
    <t>(assuming atmospheric pressure at the exit)</t>
  </si>
  <si>
    <t>Rc</t>
  </si>
  <si>
    <t>P-inlet</t>
  </si>
  <si>
    <t>(given)</t>
  </si>
  <si>
    <t>Power, Po</t>
  </si>
  <si>
    <t>KW</t>
  </si>
  <si>
    <t>r</t>
  </si>
  <si>
    <t>Diam</t>
  </si>
  <si>
    <t>cm</t>
  </si>
  <si>
    <t>Polymer</t>
  </si>
  <si>
    <t>viscometer</t>
  </si>
  <si>
    <t>(assume 100% transfer)</t>
  </si>
  <si>
    <r>
      <rPr>
        <b/>
        <u/>
        <sz val="11"/>
        <color theme="1"/>
        <rFont val="Calibri"/>
        <family val="2"/>
        <scheme val="minor"/>
      </rPr>
      <t xml:space="preserve">Find: </t>
    </r>
    <r>
      <rPr>
        <sz val="11"/>
        <color theme="1"/>
        <rFont val="Calibri"/>
        <family val="2"/>
        <scheme val="minor"/>
      </rPr>
      <t>maximum speed, i.e. 100% power consumption</t>
    </r>
  </si>
  <si>
    <t>Since the gap is very thin in comparison to the radial curvature of the outer cylinder</t>
  </si>
  <si>
    <t>it is appropriate to determine the shear stresses assuming parallel plates.</t>
  </si>
  <si>
    <t>where U is the plate angular velocity</t>
  </si>
  <si>
    <t>A(inner cylinder)</t>
  </si>
  <si>
    <t>m2</t>
  </si>
  <si>
    <t>Considering:</t>
  </si>
  <si>
    <t>And substituting back into the first equation:</t>
  </si>
  <si>
    <t>Gap,h</t>
  </si>
  <si>
    <t>h</t>
  </si>
  <si>
    <t>U =</t>
  </si>
  <si>
    <t>m/s</t>
  </si>
  <si>
    <t>N</t>
  </si>
  <si>
    <t>rad/s</t>
  </si>
  <si>
    <t>RPM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</si>
</sst>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"/>
    <numFmt numFmtId="165" formatCode="0.0000"/>
    <numFmt numFmtId="166" formatCode="0.000E+00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vertAlign val="super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u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2" fillId="0" borderId="0" xfId="0" applyFont="1"/>
    <xf numFmtId="0" fontId="0" fillId="0" borderId="0" xfId="0" quotePrefix="1"/>
    <xf numFmtId="0" fontId="0" fillId="2" borderId="0" xfId="0" applyFill="1"/>
    <xf numFmtId="0" fontId="6" fillId="0" borderId="0" xfId="0" applyFont="1"/>
    <xf numFmtId="164" fontId="0" fillId="0" borderId="0" xfId="0" applyNumberFormat="1"/>
    <xf numFmtId="165" fontId="0" fillId="0" borderId="0" xfId="0" applyNumberFormat="1"/>
    <xf numFmtId="0" fontId="7" fillId="0" borderId="0" xfId="0" applyFont="1"/>
    <xf numFmtId="2" fontId="0" fillId="0" borderId="0" xfId="0" applyNumberFormat="1"/>
    <xf numFmtId="166" fontId="0" fillId="0" borderId="0" xfId="0" applyNumberFormat="1"/>
    <xf numFmtId="0" fontId="9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4" Type="http://schemas.openxmlformats.org/officeDocument/2006/relationships/worksheet" Target="worksheets/sheet4.xml"/><Relationship Id="rId10" Type="http://schemas.openxmlformats.org/officeDocument/2006/relationships/calcChain" Target="calcChain.xml"/><Relationship Id="rId5" Type="http://schemas.openxmlformats.org/officeDocument/2006/relationships/worksheet" Target="worksheets/sheet5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6" Type="http://schemas.openxmlformats.org/officeDocument/2006/relationships/worksheet" Target="worksheets/sheet6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w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3" Type="http://schemas.openxmlformats.org/officeDocument/2006/relationships/image" Target="../media/image6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4" Type="http://schemas.openxmlformats.org/officeDocument/2006/relationships/image" Target="../media/image10.wmf"/><Relationship Id="rId1" Type="http://schemas.openxmlformats.org/officeDocument/2006/relationships/image" Target="../media/image7.emf"/><Relationship Id="rId2" Type="http://schemas.openxmlformats.org/officeDocument/2006/relationships/image" Target="../media/image8.emf"/><Relationship Id="rId3" Type="http://schemas.openxmlformats.org/officeDocument/2006/relationships/image" Target="../media/image9.emf"/><Relationship Id="rId5" Type="http://schemas.openxmlformats.org/officeDocument/2006/relationships/image" Target="../media/image11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13.emf"/><Relationship Id="rId3" Type="http://schemas.openxmlformats.org/officeDocument/2006/relationships/image" Target="../media/image14.emf"/><Relationship Id="rId1" Type="http://schemas.openxmlformats.org/officeDocument/2006/relationships/image" Target="../media/image12.emf"/></Relationships>
</file>

<file path=xl/drawings/_rels/vmlDrawing5.vml.rels><?xml version="1.0" encoding="UTF-8" standalone="yes"?>
<Relationships xmlns="http://schemas.openxmlformats.org/package/2006/relationships"><Relationship Id="rId4" Type="http://schemas.openxmlformats.org/officeDocument/2006/relationships/image" Target="../media/image19.emf"/><Relationship Id="rId1" Type="http://schemas.openxmlformats.org/officeDocument/2006/relationships/image" Target="../media/image16.emf"/><Relationship Id="rId2" Type="http://schemas.openxmlformats.org/officeDocument/2006/relationships/image" Target="../media/image17.emf"/><Relationship Id="rId3" Type="http://schemas.openxmlformats.org/officeDocument/2006/relationships/image" Target="../media/image18.emf"/><Relationship Id="rId5" Type="http://schemas.openxmlformats.org/officeDocument/2006/relationships/image" Target="../media/image2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330200</xdr:colOff>
          <xdr:row>22</xdr:row>
          <xdr:rowOff>215900</xdr:rowOff>
        </xdr:from>
        <xdr:to>
          <xdr:col>2</xdr:col>
          <xdr:colOff>520700</xdr:colOff>
          <xdr:row>25</xdr:row>
          <xdr:rowOff>50800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736600</xdr:colOff>
          <xdr:row>7</xdr:row>
          <xdr:rowOff>177800</xdr:rowOff>
        </xdr:from>
        <xdr:to>
          <xdr:col>3</xdr:col>
          <xdr:colOff>533400</xdr:colOff>
          <xdr:row>10</xdr:row>
          <xdr:rowOff>63500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292100</xdr:colOff>
          <xdr:row>7</xdr:row>
          <xdr:rowOff>241300</xdr:rowOff>
        </xdr:from>
        <xdr:to>
          <xdr:col>6</xdr:col>
          <xdr:colOff>800100</xdr:colOff>
          <xdr:row>10</xdr:row>
          <xdr:rowOff>127000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825500</xdr:colOff>
          <xdr:row>11</xdr:row>
          <xdr:rowOff>139700</xdr:rowOff>
        </xdr:from>
        <xdr:to>
          <xdr:col>7</xdr:col>
          <xdr:colOff>203200</xdr:colOff>
          <xdr:row>14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101600</xdr:colOff>
          <xdr:row>14</xdr:row>
          <xdr:rowOff>152400</xdr:rowOff>
        </xdr:from>
        <xdr:to>
          <xdr:col>7</xdr:col>
          <xdr:colOff>63500</xdr:colOff>
          <xdr:row>16</xdr:row>
          <xdr:rowOff>101600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17</xdr:row>
          <xdr:rowOff>190500</xdr:rowOff>
        </xdr:from>
        <xdr:to>
          <xdr:col>8</xdr:col>
          <xdr:colOff>495300</xdr:colOff>
          <xdr:row>21</xdr:row>
          <xdr:rowOff>25400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203200</xdr:colOff>
          <xdr:row>9</xdr:row>
          <xdr:rowOff>63500</xdr:rowOff>
        </xdr:from>
        <xdr:to>
          <xdr:col>11</xdr:col>
          <xdr:colOff>241300</xdr:colOff>
          <xdr:row>12</xdr:row>
          <xdr:rowOff>76200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215900</xdr:colOff>
          <xdr:row>12</xdr:row>
          <xdr:rowOff>101600</xdr:rowOff>
        </xdr:from>
        <xdr:to>
          <xdr:col>6</xdr:col>
          <xdr:colOff>63500</xdr:colOff>
          <xdr:row>15</xdr:row>
          <xdr:rowOff>177800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25400</xdr:colOff>
          <xdr:row>15</xdr:row>
          <xdr:rowOff>241300</xdr:rowOff>
        </xdr:from>
        <xdr:to>
          <xdr:col>8</xdr:col>
          <xdr:colOff>203200</xdr:colOff>
          <xdr:row>19</xdr:row>
          <xdr:rowOff>76200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63500</xdr:colOff>
          <xdr:row>19</xdr:row>
          <xdr:rowOff>215900</xdr:rowOff>
        </xdr:from>
        <xdr:to>
          <xdr:col>8</xdr:col>
          <xdr:colOff>317500</xdr:colOff>
          <xdr:row>22</xdr:row>
          <xdr:rowOff>25400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101600</xdr:colOff>
          <xdr:row>22</xdr:row>
          <xdr:rowOff>203200</xdr:rowOff>
        </xdr:from>
        <xdr:to>
          <xdr:col>5</xdr:col>
          <xdr:colOff>203200</xdr:colOff>
          <xdr:row>26</xdr:row>
          <xdr:rowOff>25400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</xdr:row>
      <xdr:rowOff>180975</xdr:rowOff>
    </xdr:from>
    <xdr:to>
      <xdr:col>4</xdr:col>
      <xdr:colOff>342900</xdr:colOff>
      <xdr:row>9</xdr:row>
      <xdr:rowOff>9525</xdr:rowOff>
    </xdr:to>
    <xdr:pic>
      <xdr:nvPicPr>
        <xdr:cNvPr id="40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325" y="371475"/>
          <a:ext cx="246697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673100</xdr:colOff>
          <xdr:row>19</xdr:row>
          <xdr:rowOff>215900</xdr:rowOff>
        </xdr:from>
        <xdr:to>
          <xdr:col>10</xdr:col>
          <xdr:colOff>177800</xdr:colOff>
          <xdr:row>23</xdr:row>
          <xdr:rowOff>203200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736600</xdr:colOff>
          <xdr:row>16</xdr:row>
          <xdr:rowOff>177800</xdr:rowOff>
        </xdr:from>
        <xdr:to>
          <xdr:col>5</xdr:col>
          <xdr:colOff>419100</xdr:colOff>
          <xdr:row>18</xdr:row>
          <xdr:rowOff>139700</xdr:rowOff>
        </xdr:to>
        <xdr:sp macro="" textlink="">
          <xdr:nvSpPr>
            <xdr:cNvPr id="4099" name="Object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29</xdr:row>
          <xdr:rowOff>177800</xdr:rowOff>
        </xdr:from>
        <xdr:to>
          <xdr:col>10</xdr:col>
          <xdr:colOff>317500</xdr:colOff>
          <xdr:row>36</xdr:row>
          <xdr:rowOff>101600</xdr:rowOff>
        </xdr:to>
        <xdr:sp macro="" textlink="">
          <xdr:nvSpPr>
            <xdr:cNvPr id="4100" name="Object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762000</xdr:colOff>
          <xdr:row>9</xdr:row>
          <xdr:rowOff>203200</xdr:rowOff>
        </xdr:from>
        <xdr:to>
          <xdr:col>4</xdr:col>
          <xdr:colOff>25400</xdr:colOff>
          <xdr:row>11</xdr:row>
          <xdr:rowOff>177800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698500</xdr:colOff>
          <xdr:row>20</xdr:row>
          <xdr:rowOff>12700</xdr:rowOff>
        </xdr:from>
        <xdr:to>
          <xdr:col>6</xdr:col>
          <xdr:colOff>254000</xdr:colOff>
          <xdr:row>24</xdr:row>
          <xdr:rowOff>0</xdr:rowOff>
        </xdr:to>
        <xdr:sp macro="" textlink="">
          <xdr:nvSpPr>
            <xdr:cNvPr id="5122" name="Object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25</xdr:row>
          <xdr:rowOff>203200</xdr:rowOff>
        </xdr:from>
        <xdr:to>
          <xdr:col>7</xdr:col>
          <xdr:colOff>609600</xdr:colOff>
          <xdr:row>29</xdr:row>
          <xdr:rowOff>241300</xdr:rowOff>
        </xdr:to>
        <xdr:sp macro="" textlink="">
          <xdr:nvSpPr>
            <xdr:cNvPr id="5123" name="Object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584200</xdr:colOff>
          <xdr:row>31</xdr:row>
          <xdr:rowOff>25400</xdr:rowOff>
        </xdr:from>
        <xdr:to>
          <xdr:col>5</xdr:col>
          <xdr:colOff>736600</xdr:colOff>
          <xdr:row>34</xdr:row>
          <xdr:rowOff>114300</xdr:rowOff>
        </xdr:to>
        <xdr:sp macro="" textlink="">
          <xdr:nvSpPr>
            <xdr:cNvPr id="5124" name="Object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622300</xdr:colOff>
          <xdr:row>35</xdr:row>
          <xdr:rowOff>165100</xdr:rowOff>
        </xdr:from>
        <xdr:to>
          <xdr:col>7</xdr:col>
          <xdr:colOff>723900</xdr:colOff>
          <xdr:row>37</xdr:row>
          <xdr:rowOff>241300</xdr:rowOff>
        </xdr:to>
        <xdr:sp macro="" textlink="">
          <xdr:nvSpPr>
            <xdr:cNvPr id="5125" name="Object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wmf"/><Relationship Id="rId4" Type="http://schemas.openxmlformats.org/officeDocument/2006/relationships/image" Target="../media/image1.wmf"/><Relationship Id="rId5" Type="http://schemas.openxmlformats.org/officeDocument/2006/relationships/oleObject" Target="../embeddings/Microsoft_Equation2.bin"/><Relationship Id="rId7" Type="http://schemas.openxmlformats.org/officeDocument/2006/relationships/oleObject" Target="../embeddings/Microsoft_Equation3.bin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oleObject" Target="../embeddings/Microsoft_Equation1.bin"/><Relationship Id="rId6" Type="http://schemas.openxmlformats.org/officeDocument/2006/relationships/image" Target="../media/image2.w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4" Type="http://schemas.openxmlformats.org/officeDocument/2006/relationships/image" Target="../media/image4.emf"/><Relationship Id="rId5" Type="http://schemas.openxmlformats.org/officeDocument/2006/relationships/oleObject" Target="../embeddings/Microsoft_Equation5.bin"/><Relationship Id="rId7" Type="http://schemas.openxmlformats.org/officeDocument/2006/relationships/oleObject" Target="../embeddings/Microsoft_Equation6.bin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oleObject" Target="../embeddings/Microsoft_Equation4.bin"/><Relationship Id="rId6" Type="http://schemas.openxmlformats.org/officeDocument/2006/relationships/image" Target="../media/image5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4" Type="http://schemas.openxmlformats.org/officeDocument/2006/relationships/image" Target="../media/image7.emf"/><Relationship Id="rId10" Type="http://schemas.openxmlformats.org/officeDocument/2006/relationships/image" Target="../media/image10.wmf"/><Relationship Id="rId5" Type="http://schemas.openxmlformats.org/officeDocument/2006/relationships/oleObject" Target="../embeddings/Microsoft_Equation8.bin"/><Relationship Id="rId7" Type="http://schemas.openxmlformats.org/officeDocument/2006/relationships/oleObject" Target="../embeddings/Microsoft_Equation9.bin"/><Relationship Id="rId11" Type="http://schemas.openxmlformats.org/officeDocument/2006/relationships/oleObject" Target="../embeddings/Microsoft_Equation11.bin"/><Relationship Id="rId12" Type="http://schemas.openxmlformats.org/officeDocument/2006/relationships/image" Target="../media/image11.emf"/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3.vml"/><Relationship Id="rId9" Type="http://schemas.openxmlformats.org/officeDocument/2006/relationships/oleObject" Target="../embeddings/Microsoft_Equation10.bin"/><Relationship Id="rId3" Type="http://schemas.openxmlformats.org/officeDocument/2006/relationships/oleObject" Target="../embeddings/Microsoft_Equation7.bin"/><Relationship Id="rId6" Type="http://schemas.openxmlformats.org/officeDocument/2006/relationships/image" Target="../media/image8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emf"/><Relationship Id="rId4" Type="http://schemas.openxmlformats.org/officeDocument/2006/relationships/image" Target="../media/image12.emf"/><Relationship Id="rId5" Type="http://schemas.openxmlformats.org/officeDocument/2006/relationships/oleObject" Target="../embeddings/Microsoft_Equation13.bin"/><Relationship Id="rId7" Type="http://schemas.openxmlformats.org/officeDocument/2006/relationships/oleObject" Target="../embeddings/Microsoft_Equation14.bin"/><Relationship Id="rId1" Type="http://schemas.openxmlformats.org/officeDocument/2006/relationships/drawing" Target="../drawings/drawing4.xml"/><Relationship Id="rId2" Type="http://schemas.openxmlformats.org/officeDocument/2006/relationships/vmlDrawing" Target="../drawings/vmlDrawing4.vml"/><Relationship Id="rId3" Type="http://schemas.openxmlformats.org/officeDocument/2006/relationships/oleObject" Target="../embeddings/Microsoft_Equation12.bin"/><Relationship Id="rId6" Type="http://schemas.openxmlformats.org/officeDocument/2006/relationships/image" Target="../media/image13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emf"/><Relationship Id="rId4" Type="http://schemas.openxmlformats.org/officeDocument/2006/relationships/image" Target="../media/image16.emf"/><Relationship Id="rId10" Type="http://schemas.openxmlformats.org/officeDocument/2006/relationships/image" Target="../media/image19.emf"/><Relationship Id="rId5" Type="http://schemas.openxmlformats.org/officeDocument/2006/relationships/oleObject" Target="../embeddings/Microsoft_Equation16.bin"/><Relationship Id="rId7" Type="http://schemas.openxmlformats.org/officeDocument/2006/relationships/oleObject" Target="../embeddings/Microsoft_Equation17.bin"/><Relationship Id="rId11" Type="http://schemas.openxmlformats.org/officeDocument/2006/relationships/oleObject" Target="../embeddings/Microsoft_Equation19.bin"/><Relationship Id="rId12" Type="http://schemas.openxmlformats.org/officeDocument/2006/relationships/image" Target="../media/image20.emf"/><Relationship Id="rId1" Type="http://schemas.openxmlformats.org/officeDocument/2006/relationships/drawing" Target="../drawings/drawing5.xml"/><Relationship Id="rId2" Type="http://schemas.openxmlformats.org/officeDocument/2006/relationships/vmlDrawing" Target="../drawings/vmlDrawing5.vml"/><Relationship Id="rId9" Type="http://schemas.openxmlformats.org/officeDocument/2006/relationships/oleObject" Target="../embeddings/Microsoft_Equation18.bin"/><Relationship Id="rId3" Type="http://schemas.openxmlformats.org/officeDocument/2006/relationships/oleObject" Target="../embeddings/Microsoft_Equation15.bin"/><Relationship Id="rId6" Type="http://schemas.openxmlformats.org/officeDocument/2006/relationships/image" Target="../media/image17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B2:C9"/>
  <sheetViews>
    <sheetView tabSelected="1" workbookViewId="0">
      <selection activeCell="C10" sqref="C10"/>
    </sheetView>
  </sheetViews>
  <sheetFormatPr baseColWidth="10" defaultColWidth="8.83203125" defaultRowHeight="14" x14ac:dyDescent="0"/>
  <sheetData>
    <row r="2" spans="2:3">
      <c r="B2" t="s">
        <v>0</v>
      </c>
      <c r="C2" t="s">
        <v>1</v>
      </c>
    </row>
    <row r="3" spans="2:3">
      <c r="C3" s="1" t="s">
        <v>6</v>
      </c>
    </row>
    <row r="5" spans="2:3">
      <c r="B5" t="s">
        <v>2</v>
      </c>
      <c r="C5" t="s">
        <v>3</v>
      </c>
    </row>
    <row r="6" spans="2:3">
      <c r="C6" s="1" t="s">
        <v>7</v>
      </c>
    </row>
    <row r="8" spans="2:3">
      <c r="B8" t="s">
        <v>4</v>
      </c>
      <c r="C8" t="s">
        <v>5</v>
      </c>
    </row>
    <row r="9" spans="2:3">
      <c r="C9" s="1" t="s">
        <v>8</v>
      </c>
    </row>
  </sheetData>
  <pageMargins left="0.70866141732283472" right="0.70866141732283472" top="0.74803149606299213" bottom="0.74803149606299213" header="0.31496062992125984" footer="0.31496062992125984"/>
  <pageSetup scale="83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H27"/>
  <sheetViews>
    <sheetView workbookViewId="0">
      <selection activeCell="G27" sqref="G27"/>
    </sheetView>
  </sheetViews>
  <sheetFormatPr baseColWidth="10" defaultColWidth="8.83203125" defaultRowHeight="14" x14ac:dyDescent="0"/>
  <cols>
    <col min="4" max="4" width="12" bestFit="1" customWidth="1"/>
  </cols>
  <sheetData>
    <row r="2" spans="2:8">
      <c r="B2" s="6" t="s">
        <v>11</v>
      </c>
    </row>
    <row r="3" spans="2:8" ht="15" thickBot="1"/>
    <row r="4" spans="2:8" ht="31" thickBot="1">
      <c r="B4" s="2" t="s">
        <v>9</v>
      </c>
      <c r="C4" s="3">
        <v>1750597</v>
      </c>
      <c r="D4" s="3">
        <v>660131</v>
      </c>
      <c r="E4" s="3">
        <v>129927</v>
      </c>
      <c r="F4" s="3">
        <v>25572</v>
      </c>
      <c r="G4" s="3">
        <v>3636</v>
      </c>
    </row>
    <row r="5" spans="2:8" ht="31" thickBot="1">
      <c r="B5" s="4" t="s">
        <v>10</v>
      </c>
      <c r="C5" s="5">
        <v>5.1259999999999999E-4</v>
      </c>
      <c r="D5" s="5">
        <v>2.5000000000000001E-3</v>
      </c>
      <c r="E5" s="5">
        <v>4.8799999999999998E-3</v>
      </c>
      <c r="F5" s="5">
        <v>2.2000000000000001E-3</v>
      </c>
      <c r="G5" s="5">
        <v>2.5799999999999998E-4</v>
      </c>
    </row>
    <row r="7" spans="2:8">
      <c r="B7" s="6" t="s">
        <v>12</v>
      </c>
      <c r="C7" t="s">
        <v>13</v>
      </c>
    </row>
    <row r="12" spans="2:8">
      <c r="B12" s="6" t="s">
        <v>14</v>
      </c>
      <c r="C12" t="s">
        <v>16</v>
      </c>
      <c r="D12" t="s">
        <v>15</v>
      </c>
      <c r="F12" s="6" t="s">
        <v>20</v>
      </c>
      <c r="G12" t="s">
        <v>21</v>
      </c>
      <c r="H12" t="s">
        <v>16</v>
      </c>
    </row>
    <row r="13" spans="2:8">
      <c r="C13">
        <f>C5</f>
        <v>5.1259999999999999E-4</v>
      </c>
      <c r="D13">
        <f>C5/C4</f>
        <v>2.928143941752442E-10</v>
      </c>
      <c r="G13">
        <f>C5*C4</f>
        <v>897.35602219999998</v>
      </c>
      <c r="H13">
        <f>C5</f>
        <v>5.1259999999999999E-4</v>
      </c>
    </row>
    <row r="14" spans="2:8">
      <c r="C14">
        <f>D5</f>
        <v>2.5000000000000001E-3</v>
      </c>
      <c r="D14">
        <f>D5/D4</f>
        <v>3.787127100530046E-9</v>
      </c>
      <c r="G14">
        <f>D5*D4</f>
        <v>1650.3275000000001</v>
      </c>
      <c r="H14">
        <f>D5</f>
        <v>2.5000000000000001E-3</v>
      </c>
    </row>
    <row r="15" spans="2:8">
      <c r="C15">
        <f>E5</f>
        <v>4.8799999999999998E-3</v>
      </c>
      <c r="D15">
        <f>E5/E4</f>
        <v>3.755955267188498E-8</v>
      </c>
      <c r="G15">
        <f>E5*E4</f>
        <v>634.04376000000002</v>
      </c>
      <c r="H15">
        <f>E5</f>
        <v>4.8799999999999998E-3</v>
      </c>
    </row>
    <row r="16" spans="2:8">
      <c r="C16">
        <f>F5</f>
        <v>2.2000000000000001E-3</v>
      </c>
      <c r="D16">
        <f>F5/F4</f>
        <v>8.6031597059283591E-8</v>
      </c>
      <c r="G16">
        <f>F5*F4</f>
        <v>56.258400000000002</v>
      </c>
      <c r="H16">
        <f>F5</f>
        <v>2.2000000000000001E-3</v>
      </c>
    </row>
    <row r="17" spans="2:8">
      <c r="C17">
        <f>G5</f>
        <v>2.5799999999999998E-4</v>
      </c>
      <c r="D17">
        <f>G5/G4</f>
        <v>7.0957095709570953E-8</v>
      </c>
      <c r="G17">
        <f>G5*G4</f>
        <v>0.93808799999999992</v>
      </c>
      <c r="H17">
        <f>G5</f>
        <v>2.5799999999999998E-4</v>
      </c>
    </row>
    <row r="19" spans="2:8">
      <c r="B19" t="s">
        <v>17</v>
      </c>
      <c r="C19">
        <f>SUM(C13:C18)</f>
        <v>1.03506E-2</v>
      </c>
      <c r="D19">
        <f>SUM(D13:D18)</f>
        <v>1.986281869354448E-7</v>
      </c>
      <c r="F19" t="s">
        <v>17</v>
      </c>
      <c r="G19">
        <f>SUM(G13:G18)</f>
        <v>3238.9237702</v>
      </c>
      <c r="H19">
        <f>SUM(H13:H18)</f>
        <v>1.03506E-2</v>
      </c>
    </row>
    <row r="21" spans="2:8">
      <c r="B21" t="s">
        <v>18</v>
      </c>
      <c r="C21">
        <f>C19/D19</f>
        <v>52110.428835379738</v>
      </c>
      <c r="D21" t="s">
        <v>19</v>
      </c>
      <c r="F21" t="s">
        <v>22</v>
      </c>
      <c r="G21">
        <f>G19/H19</f>
        <v>312921.35433694668</v>
      </c>
      <c r="H21" t="s">
        <v>19</v>
      </c>
    </row>
    <row r="27" spans="2:8">
      <c r="B27" t="s">
        <v>23</v>
      </c>
      <c r="D27">
        <f>G21/C21</f>
        <v>6.0049660179440423</v>
      </c>
    </row>
  </sheetData>
  <pageMargins left="0.7" right="0.7" top="0.75" bottom="0.75" header="0.3" footer="0.3"/>
  <pageSetup orientation="portrait"/>
  <drawing r:id="rId1"/>
  <legacyDrawing r:id="rId2"/>
  <oleObjects>
    <mc:AlternateContent xmlns:mc="http://schemas.openxmlformats.org/markup-compatibility/2006">
      <mc:Choice Requires="x14">
        <oleObject progId="Equation.3" shapeId="1025" r:id="rId3">
          <objectPr defaultSize="0" autoPict="0" r:id="rId4">
            <anchor moveWithCells="1" sizeWithCells="1">
              <from>
                <xdr:col>1</xdr:col>
                <xdr:colOff>330200</xdr:colOff>
                <xdr:row>22</xdr:row>
                <xdr:rowOff>215900</xdr:rowOff>
              </from>
              <to>
                <xdr:col>2</xdr:col>
                <xdr:colOff>520700</xdr:colOff>
                <xdr:row>25</xdr:row>
                <xdr:rowOff>50800</xdr:rowOff>
              </to>
            </anchor>
          </objectPr>
        </oleObject>
      </mc:Choice>
      <mc:Fallback>
        <oleObject progId="Equation.3" shapeId="1025" r:id="rId3"/>
      </mc:Fallback>
    </mc:AlternateContent>
    <mc:AlternateContent xmlns:mc="http://schemas.openxmlformats.org/markup-compatibility/2006">
      <mc:Choice Requires="x14">
        <oleObject progId="Equation.3" shapeId="1026" r:id="rId5">
          <objectPr defaultSize="0" autoPict="0" r:id="rId6">
            <anchor moveWithCells="1" sizeWithCells="1">
              <from>
                <xdr:col>1</xdr:col>
                <xdr:colOff>736600</xdr:colOff>
                <xdr:row>7</xdr:row>
                <xdr:rowOff>177800</xdr:rowOff>
              </from>
              <to>
                <xdr:col>3</xdr:col>
                <xdr:colOff>533400</xdr:colOff>
                <xdr:row>10</xdr:row>
                <xdr:rowOff>63500</xdr:rowOff>
              </to>
            </anchor>
          </objectPr>
        </oleObject>
      </mc:Choice>
      <mc:Fallback>
        <oleObject progId="Equation.3" shapeId="1026" r:id="rId5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8">
            <anchor moveWithCells="1" sizeWithCells="1">
              <from>
                <xdr:col>5</xdr:col>
                <xdr:colOff>292100</xdr:colOff>
                <xdr:row>7</xdr:row>
                <xdr:rowOff>241300</xdr:rowOff>
              </from>
              <to>
                <xdr:col>6</xdr:col>
                <xdr:colOff>800100</xdr:colOff>
                <xdr:row>10</xdr:row>
                <xdr:rowOff>127000</xdr:rowOff>
              </to>
            </anchor>
          </objectPr>
        </oleObject>
      </mc:Choice>
      <mc:Fallback>
        <oleObject progId="Equation.3" shapeId="1027" r:id="rId7"/>
      </mc:Fallback>
    </mc:AlternateContent>
  </oleObjec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H22"/>
  <sheetViews>
    <sheetView workbookViewId="0">
      <selection activeCell="J12" sqref="J12"/>
    </sheetView>
  </sheetViews>
  <sheetFormatPr baseColWidth="10" defaultColWidth="8.83203125" defaultRowHeight="14" x14ac:dyDescent="0"/>
  <cols>
    <col min="3" max="3" width="12" bestFit="1" customWidth="1"/>
    <col min="6" max="6" width="10.1640625" customWidth="1"/>
  </cols>
  <sheetData>
    <row r="2" spans="2:8">
      <c r="B2" s="12" t="s">
        <v>24</v>
      </c>
      <c r="F2" s="12" t="s">
        <v>36</v>
      </c>
    </row>
    <row r="4" spans="2:8" ht="16">
      <c r="B4" t="s">
        <v>26</v>
      </c>
      <c r="C4">
        <v>1670</v>
      </c>
      <c r="D4" t="s">
        <v>30</v>
      </c>
      <c r="F4" t="s">
        <v>37</v>
      </c>
      <c r="G4">
        <v>1.6</v>
      </c>
      <c r="H4" t="s">
        <v>38</v>
      </c>
    </row>
    <row r="5" spans="2:8" ht="16">
      <c r="B5" t="s">
        <v>27</v>
      </c>
      <c r="C5">
        <v>-0.04</v>
      </c>
      <c r="D5" s="7" t="s">
        <v>32</v>
      </c>
      <c r="F5" t="s">
        <v>39</v>
      </c>
      <c r="G5">
        <f>G4/2000</f>
        <v>8.0000000000000004E-4</v>
      </c>
      <c r="H5" t="s">
        <v>40</v>
      </c>
    </row>
    <row r="6" spans="2:8" ht="16">
      <c r="B6" t="s">
        <v>29</v>
      </c>
      <c r="C6">
        <v>320</v>
      </c>
      <c r="D6" t="s">
        <v>31</v>
      </c>
      <c r="F6" t="s">
        <v>41</v>
      </c>
      <c r="G6">
        <f>35/100</f>
        <v>0.35</v>
      </c>
      <c r="H6" t="s">
        <v>25</v>
      </c>
    </row>
    <row r="7" spans="2:8">
      <c r="B7" t="s">
        <v>28</v>
      </c>
      <c r="C7">
        <f>1+-0.4</f>
        <v>0.6</v>
      </c>
    </row>
    <row r="8" spans="2:8" ht="16">
      <c r="B8" t="s">
        <v>33</v>
      </c>
      <c r="C8">
        <v>290</v>
      </c>
      <c r="D8" t="s">
        <v>31</v>
      </c>
      <c r="F8" s="8" t="s">
        <v>42</v>
      </c>
      <c r="G8" s="8">
        <v>0.2</v>
      </c>
      <c r="H8" s="8" t="s">
        <v>44</v>
      </c>
    </row>
    <row r="9" spans="2:8">
      <c r="B9" t="s">
        <v>34</v>
      </c>
      <c r="C9">
        <v>760</v>
      </c>
      <c r="D9" t="s">
        <v>35</v>
      </c>
      <c r="F9" s="8" t="s">
        <v>43</v>
      </c>
      <c r="G9" s="8"/>
      <c r="H9" s="8"/>
    </row>
    <row r="11" spans="2:8">
      <c r="B11" t="s">
        <v>54</v>
      </c>
    </row>
    <row r="13" spans="2:8">
      <c r="B13" s="9" t="s">
        <v>45</v>
      </c>
      <c r="C13">
        <f>2*G6*(G8*1000000)/G5</f>
        <v>175000000</v>
      </c>
      <c r="D13" t="s">
        <v>46</v>
      </c>
    </row>
    <row r="14" spans="2:8">
      <c r="C14">
        <f>C13/1000000</f>
        <v>175</v>
      </c>
      <c r="D14" t="s">
        <v>55</v>
      </c>
    </row>
    <row r="16" spans="2:8" ht="16">
      <c r="B16" t="s">
        <v>47</v>
      </c>
      <c r="D16">
        <f>C4*EXP(C5*(C8-C6))</f>
        <v>5544.5952609700335</v>
      </c>
      <c r="E16" t="s">
        <v>30</v>
      </c>
    </row>
    <row r="18" spans="2:4">
      <c r="B18" t="s">
        <v>48</v>
      </c>
    </row>
    <row r="20" spans="2:4" ht="16">
      <c r="B20" t="s">
        <v>49</v>
      </c>
      <c r="C20">
        <f>PI()*(C7/(3*C7+1))*((1/(2*D16))*(C13/G6))^(1/C7)*(G5^(3+1/C7))</f>
        <v>1.3573128575584499E-7</v>
      </c>
      <c r="D20" t="s">
        <v>53</v>
      </c>
    </row>
    <row r="21" spans="2:4">
      <c r="C21" s="10">
        <f>C20*C9</f>
        <v>1.0315577717444219E-4</v>
      </c>
      <c r="D21" t="s">
        <v>50</v>
      </c>
    </row>
    <row r="22" spans="2:4">
      <c r="C22" s="11">
        <f>C21*3600</f>
        <v>0.37136079782799186</v>
      </c>
      <c r="D22" t="s">
        <v>52</v>
      </c>
    </row>
  </sheetData>
  <pageMargins left="0.7" right="0.7" top="0.75" bottom="0.75" header="0.3" footer="0.3"/>
  <pageSetup orientation="portrait"/>
  <drawing r:id="rId1"/>
  <legacyDrawing r:id="rId2"/>
  <oleObjects>
    <mc:AlternateContent xmlns:mc="http://schemas.openxmlformats.org/markup-compatibility/2006">
      <mc:Choice Requires="x14">
        <oleObject progId="Equation.3" shapeId="2049" r:id="rId3">
          <objectPr defaultSize="0" autoPict="0" r:id="rId4">
            <anchor moveWithCells="1">
              <from>
                <xdr:col>5</xdr:col>
                <xdr:colOff>825500</xdr:colOff>
                <xdr:row>11</xdr:row>
                <xdr:rowOff>139700</xdr:rowOff>
              </from>
              <to>
                <xdr:col>7</xdr:col>
                <xdr:colOff>203200</xdr:colOff>
                <xdr:row>14</xdr:row>
                <xdr:rowOff>0</xdr:rowOff>
              </to>
            </anchor>
          </objectPr>
        </oleObject>
      </mc:Choice>
      <mc:Fallback>
        <oleObject progId="Equation.3" shapeId="2049" r:id="rId3"/>
      </mc:Fallback>
    </mc:AlternateContent>
    <mc:AlternateContent xmlns:mc="http://schemas.openxmlformats.org/markup-compatibility/2006">
      <mc:Choice Requires="x14">
        <oleObject progId="Equation.3" shapeId="2050" r:id="rId5">
          <objectPr defaultSize="0" autoPict="0" r:id="rId6">
            <anchor moveWithCells="1">
              <from>
                <xdr:col>5</xdr:col>
                <xdr:colOff>101600</xdr:colOff>
                <xdr:row>14</xdr:row>
                <xdr:rowOff>152400</xdr:rowOff>
              </from>
              <to>
                <xdr:col>7</xdr:col>
                <xdr:colOff>63500</xdr:colOff>
                <xdr:row>16</xdr:row>
                <xdr:rowOff>101600</xdr:rowOff>
              </to>
            </anchor>
          </objectPr>
        </oleObject>
      </mc:Choice>
      <mc:Fallback>
        <oleObject progId="Equation.3" shapeId="2050" r:id="rId5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8">
            <anchor moveWithCells="1">
              <from>
                <xdr:col>4</xdr:col>
                <xdr:colOff>266700</xdr:colOff>
                <xdr:row>17</xdr:row>
                <xdr:rowOff>190500</xdr:rowOff>
              </from>
              <to>
                <xdr:col>8</xdr:col>
                <xdr:colOff>495300</xdr:colOff>
                <xdr:row>21</xdr:row>
                <xdr:rowOff>25400</xdr:rowOff>
              </to>
            </anchor>
          </objectPr>
        </oleObject>
      </mc:Choice>
      <mc:Fallback>
        <oleObject progId="Equation.3" shapeId="2051" r:id="rId7"/>
      </mc:Fallback>
    </mc:AlternateContent>
  </oleObjec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B2:I24"/>
  <sheetViews>
    <sheetView workbookViewId="0">
      <selection activeCell="J16" sqref="J16"/>
    </sheetView>
  </sheetViews>
  <sheetFormatPr baseColWidth="10" defaultColWidth="8.83203125" defaultRowHeight="14" x14ac:dyDescent="0"/>
  <cols>
    <col min="3" max="3" width="12" bestFit="1" customWidth="1"/>
  </cols>
  <sheetData>
    <row r="2" spans="2:9">
      <c r="B2" s="12" t="s">
        <v>36</v>
      </c>
      <c r="F2" s="12" t="s">
        <v>66</v>
      </c>
    </row>
    <row r="3" spans="2:9">
      <c r="B3" t="s">
        <v>56</v>
      </c>
      <c r="C3">
        <v>8</v>
      </c>
      <c r="D3" t="s">
        <v>38</v>
      </c>
      <c r="F3" t="s">
        <v>61</v>
      </c>
      <c r="H3">
        <v>780</v>
      </c>
      <c r="I3" t="s">
        <v>35</v>
      </c>
    </row>
    <row r="4" spans="2:9">
      <c r="B4" t="s">
        <v>57</v>
      </c>
      <c r="C4">
        <v>2.0954999999999999</v>
      </c>
      <c r="D4" t="s">
        <v>38</v>
      </c>
    </row>
    <row r="5" spans="2:9">
      <c r="B5" t="s">
        <v>58</v>
      </c>
      <c r="C5">
        <v>9.5503999999999998</v>
      </c>
      <c r="D5" t="s">
        <v>38</v>
      </c>
    </row>
    <row r="7" spans="2:9">
      <c r="B7" t="s">
        <v>59</v>
      </c>
    </row>
    <row r="9" spans="2:9">
      <c r="B9" t="s">
        <v>65</v>
      </c>
    </row>
    <row r="11" spans="2:9" ht="16">
      <c r="B11" t="s">
        <v>60</v>
      </c>
      <c r="C11" s="14">
        <f>7/(H3*1000*10*60)</f>
        <v>1.4957264957264956E-8</v>
      </c>
      <c r="D11" t="s">
        <v>53</v>
      </c>
    </row>
    <row r="14" spans="2:9" ht="16">
      <c r="B14" t="s">
        <v>64</v>
      </c>
      <c r="C14" s="13">
        <f>4*C11/(PI()*(C4/2000)^3)</f>
        <v>16.557291584511731</v>
      </c>
      <c r="D14" t="s">
        <v>63</v>
      </c>
    </row>
    <row r="15" spans="2:9">
      <c r="B15" t="s">
        <v>62</v>
      </c>
    </row>
    <row r="18" spans="2:4">
      <c r="B18" s="9" t="s">
        <v>67</v>
      </c>
      <c r="C18" s="13">
        <f>4*(2.16*9.81)/(PI()*(C5/1000)^2)</f>
        <v>295794.26815695188</v>
      </c>
      <c r="D18" t="s">
        <v>46</v>
      </c>
    </row>
    <row r="21" spans="2:4" ht="16">
      <c r="B21" s="9" t="s">
        <v>68</v>
      </c>
      <c r="C21" s="13">
        <f>C18/(4*C3)*C4</f>
        <v>19369.902778840395</v>
      </c>
      <c r="D21" t="s">
        <v>46</v>
      </c>
    </row>
    <row r="24" spans="2:4">
      <c r="B24" t="s">
        <v>69</v>
      </c>
      <c r="C24" s="13">
        <f>C21/C14</f>
        <v>1169.871453913373</v>
      </c>
      <c r="D24" t="s">
        <v>70</v>
      </c>
    </row>
  </sheetData>
  <pageMargins left="0.70866141732283472" right="0.70866141732283472" top="0.74803149606299213" bottom="0.74803149606299213" header="0.31496062992125984" footer="0.31496062992125984"/>
  <pageSetup scale="80" orientation="portrait"/>
  <drawing r:id="rId1"/>
  <legacyDrawing r:id="rId2"/>
  <oleObjects>
    <mc:AlternateContent xmlns:mc="http://schemas.openxmlformats.org/markup-compatibility/2006">
      <mc:Choice Requires="x14">
        <oleObject progId="Equation.3" shapeId="3073" r:id="rId3">
          <objectPr defaultSize="0" autoPict="0" r:id="rId4">
            <anchor moveWithCells="1" sizeWithCells="1">
              <from>
                <xdr:col>4</xdr:col>
                <xdr:colOff>203200</xdr:colOff>
                <xdr:row>9</xdr:row>
                <xdr:rowOff>63500</xdr:rowOff>
              </from>
              <to>
                <xdr:col>11</xdr:col>
                <xdr:colOff>241300</xdr:colOff>
                <xdr:row>12</xdr:row>
                <xdr:rowOff>76200</xdr:rowOff>
              </to>
            </anchor>
          </objectPr>
        </oleObject>
      </mc:Choice>
      <mc:Fallback>
        <oleObject progId="Equation.3" shapeId="3073" r:id="rId3"/>
      </mc:Fallback>
    </mc:AlternateContent>
    <mc:AlternateContent xmlns:mc="http://schemas.openxmlformats.org/markup-compatibility/2006">
      <mc:Choice Requires="x14">
        <oleObject progId="Equation.3" shapeId="3075" r:id="rId5">
          <objectPr defaultSize="0" autoPict="0" r:id="rId6">
            <anchor moveWithCells="1">
              <from>
                <xdr:col>4</xdr:col>
                <xdr:colOff>215900</xdr:colOff>
                <xdr:row>12</xdr:row>
                <xdr:rowOff>101600</xdr:rowOff>
              </from>
              <to>
                <xdr:col>6</xdr:col>
                <xdr:colOff>63500</xdr:colOff>
                <xdr:row>15</xdr:row>
                <xdr:rowOff>177800</xdr:rowOff>
              </to>
            </anchor>
          </objectPr>
        </oleObject>
      </mc:Choice>
      <mc:Fallback>
        <oleObject progId="Equation.3" shapeId="3075" r:id="rId5"/>
      </mc:Fallback>
    </mc:AlternateContent>
    <mc:AlternateContent xmlns:mc="http://schemas.openxmlformats.org/markup-compatibility/2006">
      <mc:Choice Requires="x14">
        <oleObject progId="Equation.3" shapeId="3076" r:id="rId7">
          <objectPr defaultSize="0" r:id="rId8">
            <anchor moveWithCells="1" sizeWithCells="1">
              <from>
                <xdr:col>4</xdr:col>
                <xdr:colOff>25400</xdr:colOff>
                <xdr:row>15</xdr:row>
                <xdr:rowOff>241300</xdr:rowOff>
              </from>
              <to>
                <xdr:col>8</xdr:col>
                <xdr:colOff>203200</xdr:colOff>
                <xdr:row>19</xdr:row>
                <xdr:rowOff>76200</xdr:rowOff>
              </to>
            </anchor>
          </objectPr>
        </oleObject>
      </mc:Choice>
      <mc:Fallback>
        <oleObject progId="Equation.3" shapeId="3076" r:id="rId7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10">
            <anchor moveWithCells="1" sizeWithCells="1">
              <from>
                <xdr:col>4</xdr:col>
                <xdr:colOff>63500</xdr:colOff>
                <xdr:row>19</xdr:row>
                <xdr:rowOff>215900</xdr:rowOff>
              </from>
              <to>
                <xdr:col>8</xdr:col>
                <xdr:colOff>317500</xdr:colOff>
                <xdr:row>22</xdr:row>
                <xdr:rowOff>25400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12">
            <anchor moveWithCells="1">
              <from>
                <xdr:col>4</xdr:col>
                <xdr:colOff>101600</xdr:colOff>
                <xdr:row>22</xdr:row>
                <xdr:rowOff>203200</xdr:rowOff>
              </from>
              <to>
                <xdr:col>5</xdr:col>
                <xdr:colOff>203200</xdr:colOff>
                <xdr:row>26</xdr:row>
                <xdr:rowOff>25400</xdr:rowOff>
              </to>
            </anchor>
          </objectPr>
        </oleObject>
      </mc:Choice>
      <mc:Fallback>
        <oleObject progId="Equation.3" shapeId="3079" r:id="rId11"/>
      </mc:Fallback>
    </mc:AlternateContent>
  </oleObjec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B2:K34"/>
  <sheetViews>
    <sheetView topLeftCell="A7" workbookViewId="0">
      <selection activeCell="D14" sqref="D14"/>
    </sheetView>
  </sheetViews>
  <sheetFormatPr baseColWidth="10" defaultColWidth="8.83203125" defaultRowHeight="14" x14ac:dyDescent="0"/>
  <cols>
    <col min="3" max="3" width="12" bestFit="1" customWidth="1"/>
  </cols>
  <sheetData>
    <row r="2" spans="2:11">
      <c r="B2" s="12" t="s">
        <v>73</v>
      </c>
    </row>
    <row r="4" spans="2:11">
      <c r="F4" t="s">
        <v>71</v>
      </c>
      <c r="G4">
        <v>4</v>
      </c>
      <c r="H4" t="s">
        <v>38</v>
      </c>
      <c r="I4" t="s">
        <v>83</v>
      </c>
      <c r="J4">
        <f>G4/2000</f>
        <v>2E-3</v>
      </c>
      <c r="K4" t="s">
        <v>25</v>
      </c>
    </row>
    <row r="5" spans="2:11">
      <c r="F5" t="s">
        <v>72</v>
      </c>
      <c r="G5">
        <v>35</v>
      </c>
      <c r="H5" t="s">
        <v>38</v>
      </c>
      <c r="I5" t="s">
        <v>72</v>
      </c>
      <c r="J5">
        <f>G5/1000</f>
        <v>3.5000000000000003E-2</v>
      </c>
      <c r="K5" t="s">
        <v>25</v>
      </c>
    </row>
    <row r="6" spans="2:11">
      <c r="F6" t="s">
        <v>56</v>
      </c>
      <c r="G6">
        <v>15</v>
      </c>
      <c r="H6" t="s">
        <v>38</v>
      </c>
      <c r="I6" t="s">
        <v>56</v>
      </c>
      <c r="J6">
        <f>G6/1000</f>
        <v>1.4999999999999999E-2</v>
      </c>
      <c r="K6" t="s">
        <v>25</v>
      </c>
    </row>
    <row r="8" spans="2:11">
      <c r="F8" t="s">
        <v>90</v>
      </c>
      <c r="G8">
        <v>14.26</v>
      </c>
      <c r="H8" t="s">
        <v>44</v>
      </c>
    </row>
    <row r="11" spans="2:11">
      <c r="B11" t="s">
        <v>79</v>
      </c>
      <c r="H11" s="12" t="s">
        <v>74</v>
      </c>
    </row>
    <row r="13" spans="2:11" ht="16">
      <c r="B13" s="15" t="s">
        <v>11</v>
      </c>
      <c r="D13">
        <v>500</v>
      </c>
      <c r="E13" t="s">
        <v>51</v>
      </c>
      <c r="H13" t="s">
        <v>75</v>
      </c>
      <c r="J13">
        <v>710</v>
      </c>
      <c r="K13" t="s">
        <v>80</v>
      </c>
    </row>
    <row r="14" spans="2:11" ht="16">
      <c r="C14" t="s">
        <v>60</v>
      </c>
      <c r="D14">
        <f>D13/J13/3600</f>
        <v>1.9561815336463222E-4</v>
      </c>
      <c r="E14" t="s">
        <v>53</v>
      </c>
      <c r="H14" t="s">
        <v>40</v>
      </c>
      <c r="J14">
        <v>2833</v>
      </c>
      <c r="K14" t="s">
        <v>30</v>
      </c>
    </row>
    <row r="15" spans="2:11">
      <c r="C15" t="s">
        <v>76</v>
      </c>
      <c r="D15">
        <f>G8*1000000</f>
        <v>14260000</v>
      </c>
      <c r="E15" t="s">
        <v>46</v>
      </c>
      <c r="H15" t="s">
        <v>28</v>
      </c>
      <c r="J15">
        <v>0.4</v>
      </c>
    </row>
    <row r="16" spans="2:11">
      <c r="B16" s="15" t="s">
        <v>77</v>
      </c>
      <c r="C16" t="s">
        <v>78</v>
      </c>
      <c r="D16">
        <v>0</v>
      </c>
      <c r="E16" t="s">
        <v>46</v>
      </c>
      <c r="F16" t="s">
        <v>91</v>
      </c>
    </row>
    <row r="21" spans="2:5">
      <c r="B21" s="6" t="s">
        <v>81</v>
      </c>
    </row>
    <row r="22" spans="2:5">
      <c r="B22" t="s">
        <v>82</v>
      </c>
      <c r="C22">
        <f>2*J14*J4^(-(3*J15+1))*J5*((3+1/J15)*(D14/PI()))^J15</f>
        <v>7061995.1137244729</v>
      </c>
      <c r="D22" t="s">
        <v>46</v>
      </c>
    </row>
    <row r="23" spans="2:5">
      <c r="C23" s="13">
        <f>C22/1000000</f>
        <v>7.061995113724473</v>
      </c>
      <c r="D23" t="s">
        <v>44</v>
      </c>
    </row>
    <row r="24" spans="2:5">
      <c r="B24" t="s">
        <v>76</v>
      </c>
      <c r="C24">
        <f>D15</f>
        <v>14260000</v>
      </c>
      <c r="D24" t="s">
        <v>46</v>
      </c>
    </row>
    <row r="25" spans="2:5">
      <c r="B25" t="s">
        <v>84</v>
      </c>
      <c r="C25">
        <f>C24-C22</f>
        <v>7198004.8862755271</v>
      </c>
      <c r="D25" t="s">
        <v>46</v>
      </c>
      <c r="E25" t="s">
        <v>85</v>
      </c>
    </row>
    <row r="27" spans="2:5">
      <c r="B27" t="s">
        <v>86</v>
      </c>
    </row>
    <row r="28" spans="2:5">
      <c r="B28" t="s">
        <v>60</v>
      </c>
      <c r="C28">
        <f>D14/2</f>
        <v>9.7809076682316108E-5</v>
      </c>
      <c r="D28" t="s">
        <v>87</v>
      </c>
    </row>
    <row r="29" spans="2:5">
      <c r="B29" t="s">
        <v>82</v>
      </c>
      <c r="C29">
        <f>C25</f>
        <v>7198004.8862755271</v>
      </c>
      <c r="D29" t="s">
        <v>46</v>
      </c>
      <c r="E29" t="s">
        <v>88</v>
      </c>
    </row>
    <row r="30" spans="2:5">
      <c r="C30" s="13">
        <f>C29/1000000</f>
        <v>7.1980048862755268</v>
      </c>
      <c r="D30" t="s">
        <v>44</v>
      </c>
    </row>
    <row r="33" spans="2:4">
      <c r="B33" t="s">
        <v>89</v>
      </c>
      <c r="C33">
        <f>(C29/(2*J14*J6*((3+1/J15)*(C28/PI()))^J15))^(1/(-(3*J15+1)))</f>
        <v>1.1892394577749767E-3</v>
      </c>
      <c r="D33" t="s">
        <v>25</v>
      </c>
    </row>
    <row r="34" spans="2:4">
      <c r="C34">
        <f>C33*1000</f>
        <v>1.1892394577749767</v>
      </c>
      <c r="D34" t="s">
        <v>38</v>
      </c>
    </row>
  </sheetData>
  <pageMargins left="0.70866141732283472" right="0.70866141732283472" top="0.74803149606299213" bottom="0.74803149606299213" header="0.31496062992125984" footer="0.31496062992125984"/>
  <pageSetup scale="87" orientation="portrait"/>
  <drawing r:id="rId1"/>
  <legacyDrawing r:id="rId2"/>
  <oleObjects>
    <mc:AlternateContent xmlns:mc="http://schemas.openxmlformats.org/markup-compatibility/2006">
      <mc:Choice Requires="x14">
        <oleObject progId="Equation.3" shapeId="4098" r:id="rId3">
          <objectPr defaultSize="0" autoPict="0" r:id="rId4">
            <anchor moveWithCells="1">
              <from>
                <xdr:col>5</xdr:col>
                <xdr:colOff>673100</xdr:colOff>
                <xdr:row>19</xdr:row>
                <xdr:rowOff>215900</xdr:rowOff>
              </from>
              <to>
                <xdr:col>10</xdr:col>
                <xdr:colOff>177800</xdr:colOff>
                <xdr:row>23</xdr:row>
                <xdr:rowOff>203200</xdr:rowOff>
              </to>
            </anchor>
          </objectPr>
        </oleObject>
      </mc:Choice>
      <mc:Fallback>
        <oleObject progId="Equation.3" shapeId="4098" r:id="rId3"/>
      </mc:Fallback>
    </mc:AlternateContent>
    <mc:AlternateContent xmlns:mc="http://schemas.openxmlformats.org/markup-compatibility/2006">
      <mc:Choice Requires="x14">
        <oleObject progId="Equation.3" shapeId="4099" r:id="rId5">
          <objectPr defaultSize="0" autoPict="0" r:id="rId6">
            <anchor moveWithCells="1">
              <from>
                <xdr:col>0</xdr:col>
                <xdr:colOff>736600</xdr:colOff>
                <xdr:row>16</xdr:row>
                <xdr:rowOff>177800</xdr:rowOff>
              </from>
              <to>
                <xdr:col>5</xdr:col>
                <xdr:colOff>419100</xdr:colOff>
                <xdr:row>18</xdr:row>
                <xdr:rowOff>139700</xdr:rowOff>
              </to>
            </anchor>
          </objectPr>
        </oleObject>
      </mc:Choice>
      <mc:Fallback>
        <oleObject progId="Equation.3" shapeId="4099" r:id="rId5"/>
      </mc:Fallback>
    </mc:AlternateContent>
    <mc:AlternateContent xmlns:mc="http://schemas.openxmlformats.org/markup-compatibility/2006">
      <mc:Choice Requires="x14">
        <oleObject progId="Equation.3" shapeId="4100" r:id="rId7">
          <objectPr defaultSize="0" autoPict="0" r:id="rId8">
            <anchor moveWithCells="1">
              <from>
                <xdr:col>6</xdr:col>
                <xdr:colOff>0</xdr:colOff>
                <xdr:row>29</xdr:row>
                <xdr:rowOff>177800</xdr:rowOff>
              </from>
              <to>
                <xdr:col>10</xdr:col>
                <xdr:colOff>317500</xdr:colOff>
                <xdr:row>36</xdr:row>
                <xdr:rowOff>101600</xdr:rowOff>
              </to>
            </anchor>
          </objectPr>
        </oleObject>
      </mc:Choice>
      <mc:Fallback>
        <oleObject progId="Equation.3" shapeId="4100" r:id="rId7"/>
      </mc:Fallback>
    </mc:AlternateContent>
  </oleObject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B2:J39"/>
  <sheetViews>
    <sheetView workbookViewId="0">
      <selection activeCell="K11" sqref="K11"/>
    </sheetView>
  </sheetViews>
  <sheetFormatPr baseColWidth="10" defaultColWidth="8.83203125" defaultRowHeight="14" x14ac:dyDescent="0"/>
  <cols>
    <col min="2" max="2" width="10" bestFit="1" customWidth="1"/>
  </cols>
  <sheetData>
    <row r="2" spans="2:10">
      <c r="B2" s="12" t="s">
        <v>98</v>
      </c>
      <c r="H2" s="12" t="s">
        <v>97</v>
      </c>
    </row>
    <row r="3" spans="2:10" ht="16">
      <c r="B3" t="s">
        <v>92</v>
      </c>
      <c r="C3">
        <v>1.3</v>
      </c>
      <c r="D3" t="s">
        <v>93</v>
      </c>
      <c r="E3" t="s">
        <v>99</v>
      </c>
      <c r="H3" t="s">
        <v>25</v>
      </c>
      <c r="I3">
        <v>3410</v>
      </c>
      <c r="J3" t="s">
        <v>30</v>
      </c>
    </row>
    <row r="4" spans="2:10">
      <c r="B4" t="s">
        <v>39</v>
      </c>
      <c r="C4">
        <f>F4/200</f>
        <v>0.04</v>
      </c>
      <c r="D4" t="s">
        <v>25</v>
      </c>
      <c r="E4" t="s">
        <v>95</v>
      </c>
      <c r="F4">
        <v>8</v>
      </c>
      <c r="G4" t="s">
        <v>96</v>
      </c>
      <c r="H4" t="s">
        <v>28</v>
      </c>
      <c r="I4">
        <f>1+-0.55</f>
        <v>0.44999999999999996</v>
      </c>
    </row>
    <row r="5" spans="2:10">
      <c r="B5" t="s">
        <v>94</v>
      </c>
      <c r="C5">
        <f>C4-2*F5/1000</f>
        <v>0.03</v>
      </c>
      <c r="D5" t="s">
        <v>25</v>
      </c>
      <c r="E5" t="s">
        <v>108</v>
      </c>
      <c r="F5">
        <v>5</v>
      </c>
      <c r="G5" t="s">
        <v>38</v>
      </c>
    </row>
    <row r="6" spans="2:10">
      <c r="B6" t="s">
        <v>41</v>
      </c>
      <c r="C6">
        <f>F6/100</f>
        <v>0.09</v>
      </c>
      <c r="D6" t="s">
        <v>25</v>
      </c>
      <c r="E6" t="s">
        <v>41</v>
      </c>
      <c r="F6">
        <v>9</v>
      </c>
      <c r="G6" t="s">
        <v>96</v>
      </c>
    </row>
    <row r="7" spans="2:10">
      <c r="B7" t="s">
        <v>109</v>
      </c>
      <c r="C7">
        <f>F5/1000</f>
        <v>5.0000000000000001E-3</v>
      </c>
      <c r="D7" t="s">
        <v>25</v>
      </c>
    </row>
    <row r="9" spans="2:10">
      <c r="B9" t="s">
        <v>100</v>
      </c>
    </row>
    <row r="11" spans="2:10">
      <c r="F11" t="s">
        <v>103</v>
      </c>
    </row>
    <row r="14" spans="2:10">
      <c r="B14" t="s">
        <v>101</v>
      </c>
    </row>
    <row r="15" spans="2:10">
      <c r="B15" t="s">
        <v>102</v>
      </c>
    </row>
    <row r="17" spans="2:5">
      <c r="B17" t="s">
        <v>104</v>
      </c>
      <c r="D17">
        <f>2*PI()*C5*C6</f>
        <v>1.696460032938488E-2</v>
      </c>
      <c r="E17" t="s">
        <v>105</v>
      </c>
    </row>
    <row r="20" spans="2:5">
      <c r="B20" t="s">
        <v>106</v>
      </c>
    </row>
    <row r="25" spans="2:5">
      <c r="B25" t="s">
        <v>107</v>
      </c>
    </row>
    <row r="37" spans="3:5">
      <c r="C37" t="s">
        <v>110</v>
      </c>
      <c r="D37">
        <f>(C3*1000*C7^0.45/(I3*D17))^(-1/(1+I4))</f>
        <v>0.60526220647107087</v>
      </c>
      <c r="E37" t="s">
        <v>111</v>
      </c>
    </row>
    <row r="38" spans="3:5">
      <c r="C38" t="s">
        <v>112</v>
      </c>
      <c r="D38">
        <f>D37/(PI()*C5*2)</f>
        <v>3.2110157342192767</v>
      </c>
      <c r="E38" t="s">
        <v>113</v>
      </c>
    </row>
    <row r="39" spans="3:5">
      <c r="D39">
        <f>D38*60</f>
        <v>192.66094405315661</v>
      </c>
      <c r="E39" t="s">
        <v>114</v>
      </c>
    </row>
  </sheetData>
  <pageMargins left="0.70866141732283472" right="0.70866141732283472" top="0.74803149606299213" bottom="0.74803149606299213" header="0.31496062992125984" footer="0.31496062992125984"/>
  <pageSetup scale="97" orientation="portrait"/>
  <drawing r:id="rId1"/>
  <legacyDrawing r:id="rId2"/>
  <oleObjects>
    <mc:AlternateContent xmlns:mc="http://schemas.openxmlformats.org/markup-compatibility/2006">
      <mc:Choice Requires="x14">
        <oleObject progId="Equation.3" shapeId="5121" r:id="rId3">
          <objectPr defaultSize="0" autoPict="0" r:id="rId4">
            <anchor moveWithCells="1">
              <from>
                <xdr:col>0</xdr:col>
                <xdr:colOff>762000</xdr:colOff>
                <xdr:row>9</xdr:row>
                <xdr:rowOff>203200</xdr:rowOff>
              </from>
              <to>
                <xdr:col>4</xdr:col>
                <xdr:colOff>25400</xdr:colOff>
                <xdr:row>11</xdr:row>
                <xdr:rowOff>177800</xdr:rowOff>
              </to>
            </anchor>
          </objectPr>
        </oleObject>
      </mc:Choice>
      <mc:Fallback>
        <oleObject progId="Equation.3" shapeId="5121" r:id="rId3"/>
      </mc:Fallback>
    </mc:AlternateContent>
    <mc:AlternateContent xmlns:mc="http://schemas.openxmlformats.org/markup-compatibility/2006">
      <mc:Choice Requires="x14">
        <oleObject progId="Equation.3" shapeId="5122" r:id="rId5">
          <objectPr defaultSize="0" autoPict="0" r:id="rId6">
            <anchor moveWithCells="1">
              <from>
                <xdr:col>1</xdr:col>
                <xdr:colOff>698500</xdr:colOff>
                <xdr:row>20</xdr:row>
                <xdr:rowOff>12700</xdr:rowOff>
              </from>
              <to>
                <xdr:col>6</xdr:col>
                <xdr:colOff>254000</xdr:colOff>
                <xdr:row>24</xdr:row>
                <xdr:rowOff>0</xdr:rowOff>
              </to>
            </anchor>
          </objectPr>
        </oleObject>
      </mc:Choice>
      <mc:Fallback>
        <oleObject progId="Equation.3" shapeId="5122" r:id="rId5"/>
      </mc:Fallback>
    </mc:AlternateContent>
    <mc:AlternateContent xmlns:mc="http://schemas.openxmlformats.org/markup-compatibility/2006">
      <mc:Choice Requires="x14">
        <oleObject progId="Equation.3" shapeId="5123" r:id="rId7">
          <objectPr defaultSize="0" autoPict="0" r:id="rId8">
            <anchor moveWithCells="1">
              <from>
                <xdr:col>1</xdr:col>
                <xdr:colOff>533400</xdr:colOff>
                <xdr:row>25</xdr:row>
                <xdr:rowOff>203200</xdr:rowOff>
              </from>
              <to>
                <xdr:col>7</xdr:col>
                <xdr:colOff>609600</xdr:colOff>
                <xdr:row>29</xdr:row>
                <xdr:rowOff>241300</xdr:rowOff>
              </to>
            </anchor>
          </objectPr>
        </oleObject>
      </mc:Choice>
      <mc:Fallback>
        <oleObject progId="Equation.3" shapeId="5123" r:id="rId7"/>
      </mc:Fallback>
    </mc:AlternateContent>
    <mc:AlternateContent xmlns:mc="http://schemas.openxmlformats.org/markup-compatibility/2006">
      <mc:Choice Requires="x14">
        <oleObject progId="Equation.3" shapeId="5124" r:id="rId9">
          <objectPr defaultSize="0" autoPict="0" r:id="rId10">
            <anchor moveWithCells="1">
              <from>
                <xdr:col>1</xdr:col>
                <xdr:colOff>584200</xdr:colOff>
                <xdr:row>31</xdr:row>
                <xdr:rowOff>25400</xdr:rowOff>
              </from>
              <to>
                <xdr:col>5</xdr:col>
                <xdr:colOff>736600</xdr:colOff>
                <xdr:row>34</xdr:row>
                <xdr:rowOff>114300</xdr:rowOff>
              </to>
            </anchor>
          </objectPr>
        </oleObject>
      </mc:Choice>
      <mc:Fallback>
        <oleObject progId="Equation.3" shapeId="5124" r:id="rId9"/>
      </mc:Fallback>
    </mc:AlternateContent>
    <mc:AlternateContent xmlns:mc="http://schemas.openxmlformats.org/markup-compatibility/2006">
      <mc:Choice Requires="x14">
        <oleObject progId="Equation.3" shapeId="5125" r:id="rId11">
          <objectPr defaultSize="0" autoPict="0" r:id="rId12">
            <anchor moveWithCells="1">
              <from>
                <xdr:col>5</xdr:col>
                <xdr:colOff>622300</xdr:colOff>
                <xdr:row>35</xdr:row>
                <xdr:rowOff>165100</xdr:rowOff>
              </from>
              <to>
                <xdr:col>7</xdr:col>
                <xdr:colOff>723900</xdr:colOff>
                <xdr:row>37</xdr:row>
                <xdr:rowOff>241300</xdr:rowOff>
              </to>
            </anchor>
          </objectPr>
        </oleObject>
      </mc:Choice>
      <mc:Fallback>
        <oleObject progId="Equation.3" shapeId="5125" r:id="rId11"/>
      </mc:Fallback>
    </mc:AlternateContent>
  </oleObjec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Problem 1</vt:lpstr>
      <vt:lpstr>Problem 2</vt:lpstr>
      <vt:lpstr>Problem 3</vt:lpstr>
      <vt:lpstr>Problem 4</vt:lpstr>
      <vt:lpstr>Problem 5</vt:lpstr>
      <vt:lpstr>Problem 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MRT</dc:creator>
  <cp:lastModifiedBy>Niki RP</cp:lastModifiedBy>
  <cp:lastPrinted>2009-10-26T13:10:33Z</cp:lastPrinted>
  <dcterms:created xsi:type="dcterms:W3CDTF">2009-10-14T20:54:07Z</dcterms:created>
  <dcterms:modified xsi:type="dcterms:W3CDTF">2012-10-26T23:55:26Z</dcterms:modified>
</cp:coreProperties>
</file>