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275" windowHeight="7995" activeTab="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9" sheetId="9" r:id="rId7"/>
  </sheets>
  <calcPr calcId="145621"/>
</workbook>
</file>

<file path=xl/calcChain.xml><?xml version="1.0" encoding="utf-8"?>
<calcChain xmlns="http://schemas.openxmlformats.org/spreadsheetml/2006/main">
  <c r="F3" i="6" l="1"/>
  <c r="F4" i="6"/>
  <c r="F5" i="6"/>
  <c r="F6" i="6"/>
  <c r="F7" i="6"/>
  <c r="E14" i="2" l="1"/>
  <c r="E9" i="9"/>
  <c r="G5" i="9"/>
  <c r="F5" i="9"/>
  <c r="F4" i="9"/>
  <c r="E5" i="9"/>
  <c r="C12" i="9"/>
  <c r="C13" i="9"/>
  <c r="C14" i="9"/>
  <c r="C15" i="9"/>
  <c r="C16" i="9"/>
  <c r="C17" i="9"/>
  <c r="C18" i="9"/>
  <c r="C19" i="9"/>
  <c r="C20" i="9"/>
  <c r="C21" i="9"/>
  <c r="E8" i="9" l="1"/>
  <c r="G4" i="9"/>
  <c r="E4" i="9"/>
  <c r="C3" i="9"/>
  <c r="C4" i="9"/>
  <c r="C5" i="9"/>
  <c r="C6" i="9"/>
  <c r="C7" i="9"/>
  <c r="C8" i="9"/>
  <c r="C9" i="9"/>
  <c r="C10" i="9"/>
  <c r="C11" i="9"/>
  <c r="C2" i="9"/>
  <c r="G49" i="6"/>
  <c r="A38" i="6"/>
  <c r="A39" i="6" s="1"/>
  <c r="I38" i="6"/>
  <c r="G38" i="6"/>
  <c r="G39" i="6"/>
  <c r="G40" i="6"/>
  <c r="G41" i="6"/>
  <c r="G42" i="6"/>
  <c r="G43" i="6"/>
  <c r="G44" i="6"/>
  <c r="G45" i="6"/>
  <c r="G46" i="6"/>
  <c r="G47" i="6"/>
  <c r="G48" i="6"/>
  <c r="J38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I2" i="6"/>
  <c r="I39" i="6" l="1"/>
  <c r="J39" i="6" s="1"/>
  <c r="A40" i="6"/>
  <c r="I40" i="6" l="1"/>
  <c r="J40" i="6" s="1"/>
  <c r="A41" i="6"/>
  <c r="H14" i="6"/>
  <c r="H16" i="6"/>
  <c r="H18" i="6"/>
  <c r="H20" i="6"/>
  <c r="H22" i="6"/>
  <c r="H24" i="6"/>
  <c r="H26" i="6"/>
  <c r="G37" i="6"/>
  <c r="G36" i="6"/>
  <c r="J36" i="6" s="1"/>
  <c r="G35" i="6"/>
  <c r="G34" i="6"/>
  <c r="J34" i="6" s="1"/>
  <c r="G33" i="6"/>
  <c r="G32" i="6"/>
  <c r="J32" i="6" s="1"/>
  <c r="G31" i="6"/>
  <c r="G30" i="6"/>
  <c r="J30" i="6" s="1"/>
  <c r="G29" i="6"/>
  <c r="G28" i="6"/>
  <c r="J28" i="6" s="1"/>
  <c r="G27" i="6"/>
  <c r="G26" i="6"/>
  <c r="G25" i="6"/>
  <c r="H25" i="6" s="1"/>
  <c r="G24" i="6"/>
  <c r="G23" i="6"/>
  <c r="H23" i="6" s="1"/>
  <c r="G22" i="6"/>
  <c r="G21" i="6"/>
  <c r="H21" i="6" s="1"/>
  <c r="G20" i="6"/>
  <c r="G19" i="6"/>
  <c r="H19" i="6" s="1"/>
  <c r="G18" i="6"/>
  <c r="G17" i="6"/>
  <c r="H17" i="6" s="1"/>
  <c r="G16" i="6"/>
  <c r="G15" i="6"/>
  <c r="H15" i="6" s="1"/>
  <c r="G14" i="6"/>
  <c r="C8" i="6"/>
  <c r="D9" i="6" s="1"/>
  <c r="E9" i="6" s="1"/>
  <c r="C9" i="6"/>
  <c r="D10" i="6" s="1"/>
  <c r="E10" i="6" s="1"/>
  <c r="C10" i="6"/>
  <c r="D11" i="6" s="1"/>
  <c r="E11" i="6" s="1"/>
  <c r="C11" i="6"/>
  <c r="D12" i="6" s="1"/>
  <c r="E12" i="6" s="1"/>
  <c r="C12" i="6"/>
  <c r="D13" i="6" s="1"/>
  <c r="E13" i="6" s="1"/>
  <c r="C13" i="6"/>
  <c r="D14" i="6" s="1"/>
  <c r="E14" i="6" s="1"/>
  <c r="C14" i="6"/>
  <c r="D15" i="6" s="1"/>
  <c r="E15" i="6" s="1"/>
  <c r="C15" i="6"/>
  <c r="D16" i="6" s="1"/>
  <c r="E16" i="6" s="1"/>
  <c r="C16" i="6"/>
  <c r="D17" i="6" s="1"/>
  <c r="E17" i="6" s="1"/>
  <c r="C17" i="6"/>
  <c r="D18" i="6" s="1"/>
  <c r="E18" i="6" s="1"/>
  <c r="C18" i="6"/>
  <c r="D19" i="6" s="1"/>
  <c r="E19" i="6" s="1"/>
  <c r="C19" i="6"/>
  <c r="D20" i="6" s="1"/>
  <c r="E20" i="6" s="1"/>
  <c r="C20" i="6"/>
  <c r="D21" i="6" s="1"/>
  <c r="E21" i="6" s="1"/>
  <c r="C21" i="6"/>
  <c r="D22" i="6" s="1"/>
  <c r="E22" i="6" s="1"/>
  <c r="C22" i="6"/>
  <c r="D23" i="6" s="1"/>
  <c r="E23" i="6" s="1"/>
  <c r="C23" i="6"/>
  <c r="D24" i="6" s="1"/>
  <c r="E24" i="6" s="1"/>
  <c r="C24" i="6"/>
  <c r="D25" i="6" s="1"/>
  <c r="E25" i="6" s="1"/>
  <c r="C25" i="6"/>
  <c r="D26" i="6" s="1"/>
  <c r="E26" i="6" s="1"/>
  <c r="C26" i="6"/>
  <c r="D27" i="6" s="1"/>
  <c r="E27" i="6" s="1"/>
  <c r="C27" i="6"/>
  <c r="D28" i="6" s="1"/>
  <c r="E28" i="6" s="1"/>
  <c r="C28" i="6"/>
  <c r="D29" i="6" s="1"/>
  <c r="E29" i="6" s="1"/>
  <c r="C29" i="6"/>
  <c r="D30" i="6" s="1"/>
  <c r="E30" i="6" s="1"/>
  <c r="C30" i="6"/>
  <c r="D31" i="6" s="1"/>
  <c r="E31" i="6" s="1"/>
  <c r="C31" i="6"/>
  <c r="C7" i="6"/>
  <c r="D8" i="6" s="1"/>
  <c r="E8" i="6" s="1"/>
  <c r="F8" i="6" s="1"/>
  <c r="A3" i="6"/>
  <c r="I3" i="6" s="1"/>
  <c r="H16" i="5"/>
  <c r="H17" i="5"/>
  <c r="H18" i="5"/>
  <c r="H19" i="5"/>
  <c r="H20" i="5"/>
  <c r="H21" i="5"/>
  <c r="H22" i="5"/>
  <c r="H23" i="5"/>
  <c r="H24" i="5"/>
  <c r="H25" i="5"/>
  <c r="H26" i="5"/>
  <c r="H15" i="5"/>
  <c r="I41" i="6" l="1"/>
  <c r="J41" i="6" s="1"/>
  <c r="A42" i="6"/>
  <c r="H34" i="6"/>
  <c r="H30" i="6"/>
  <c r="H27" i="6"/>
  <c r="J27" i="6"/>
  <c r="H35" i="6"/>
  <c r="J35" i="6"/>
  <c r="H32" i="6"/>
  <c r="H37" i="6"/>
  <c r="J37" i="6"/>
  <c r="H29" i="6"/>
  <c r="J29" i="6"/>
  <c r="H33" i="6"/>
  <c r="J33" i="6"/>
  <c r="H36" i="6"/>
  <c r="H28" i="6"/>
  <c r="H31" i="6"/>
  <c r="J31" i="6"/>
  <c r="F11" i="6"/>
  <c r="F2" i="6"/>
  <c r="F10" i="6"/>
  <c r="F13" i="6"/>
  <c r="G13" i="6" s="1"/>
  <c r="H13" i="6" s="1"/>
  <c r="F9" i="6"/>
  <c r="F12" i="6"/>
  <c r="A4" i="6"/>
  <c r="D22" i="5"/>
  <c r="F22" i="5" s="1"/>
  <c r="D23" i="5"/>
  <c r="F23" i="5" s="1"/>
  <c r="D24" i="5"/>
  <c r="F24" i="5" s="1"/>
  <c r="D25" i="5"/>
  <c r="F25" i="5" s="1"/>
  <c r="D26" i="5"/>
  <c r="F26" i="5" s="1"/>
  <c r="D27" i="5"/>
  <c r="F27" i="5" s="1"/>
  <c r="D28" i="5"/>
  <c r="F28" i="5" s="1"/>
  <c r="D29" i="5"/>
  <c r="F29" i="5" s="1"/>
  <c r="D30" i="5"/>
  <c r="F30" i="5" s="1"/>
  <c r="D31" i="5"/>
  <c r="F31" i="5" s="1"/>
  <c r="D32" i="5"/>
  <c r="F32" i="5" s="1"/>
  <c r="D33" i="5"/>
  <c r="F33" i="5" s="1"/>
  <c r="D34" i="5"/>
  <c r="F34" i="5" s="1"/>
  <c r="D35" i="5"/>
  <c r="F35" i="5" s="1"/>
  <c r="D36" i="5"/>
  <c r="F36" i="5" s="1"/>
  <c r="D37" i="5"/>
  <c r="F37" i="5" s="1"/>
  <c r="D38" i="5"/>
  <c r="F38" i="5" s="1"/>
  <c r="D39" i="5"/>
  <c r="F39" i="5" s="1"/>
  <c r="D40" i="5"/>
  <c r="F40" i="5" s="1"/>
  <c r="D41" i="5"/>
  <c r="F41" i="5" s="1"/>
  <c r="D42" i="5"/>
  <c r="F42" i="5" s="1"/>
  <c r="D43" i="5"/>
  <c r="F43" i="5" s="1"/>
  <c r="D44" i="5"/>
  <c r="F44" i="5" s="1"/>
  <c r="D21" i="5"/>
  <c r="F21" i="5" s="1"/>
  <c r="A43" i="6" l="1"/>
  <c r="I42" i="6"/>
  <c r="J42" i="6" s="1"/>
  <c r="G2" i="6"/>
  <c r="G7" i="6"/>
  <c r="G12" i="6"/>
  <c r="H12" i="6" s="1"/>
  <c r="G5" i="6"/>
  <c r="G6" i="6"/>
  <c r="I4" i="6"/>
  <c r="A5" i="6"/>
  <c r="G4" i="6"/>
  <c r="G8" i="6"/>
  <c r="H8" i="6" s="1"/>
  <c r="G11" i="6"/>
  <c r="H11" i="6" s="1"/>
  <c r="G9" i="6"/>
  <c r="H9" i="6" s="1"/>
  <c r="G10" i="6"/>
  <c r="H10" i="6" s="1"/>
  <c r="G3" i="6"/>
  <c r="F7" i="3"/>
  <c r="F8" i="3"/>
  <c r="F9" i="3"/>
  <c r="F10" i="3"/>
  <c r="F11" i="3"/>
  <c r="F12" i="3"/>
  <c r="F13" i="3"/>
  <c r="F14" i="3"/>
  <c r="F15" i="3"/>
  <c r="F6" i="3"/>
  <c r="E10" i="3"/>
  <c r="E11" i="3"/>
  <c r="E12" i="3"/>
  <c r="E13" i="3"/>
  <c r="E14" i="3"/>
  <c r="E15" i="3"/>
  <c r="E9" i="3"/>
  <c r="H3" i="6" l="1"/>
  <c r="J3" i="6"/>
  <c r="H2" i="6"/>
  <c r="J2" i="6"/>
  <c r="H7" i="6"/>
  <c r="J7" i="6"/>
  <c r="H6" i="6"/>
  <c r="J6" i="6"/>
  <c r="H4" i="6"/>
  <c r="J4" i="6"/>
  <c r="H5" i="6"/>
  <c r="J5" i="6"/>
  <c r="I43" i="6"/>
  <c r="J43" i="6" s="1"/>
  <c r="A44" i="6"/>
  <c r="A6" i="6"/>
  <c r="I5" i="6"/>
  <c r="L5" i="2"/>
  <c r="K5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" i="2"/>
  <c r="S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" i="2"/>
  <c r="N26" i="2"/>
  <c r="P26" i="2"/>
  <c r="N4" i="2"/>
  <c r="P4" i="2"/>
  <c r="O4" i="2"/>
  <c r="O5" i="2"/>
  <c r="N3" i="2"/>
  <c r="P3" i="2"/>
  <c r="O3" i="2"/>
  <c r="P2" i="2"/>
  <c r="O2" i="2"/>
  <c r="F2" i="2"/>
  <c r="E2" i="2"/>
  <c r="D3" i="2"/>
  <c r="F3" i="2" s="1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3" i="2"/>
  <c r="E3" i="2" s="1"/>
  <c r="C20" i="1"/>
  <c r="H4" i="1"/>
  <c r="H5" i="1"/>
  <c r="H6" i="1"/>
  <c r="H7" i="1"/>
  <c r="H8" i="1"/>
  <c r="H9" i="1"/>
  <c r="H10" i="1"/>
  <c r="H11" i="1"/>
  <c r="H12" i="1"/>
  <c r="H13" i="1"/>
  <c r="H3" i="1"/>
  <c r="I44" i="6" l="1"/>
  <c r="J44" i="6" s="1"/>
  <c r="A45" i="6"/>
  <c r="A7" i="6"/>
  <c r="I6" i="6"/>
  <c r="P5" i="2"/>
  <c r="E22" i="2"/>
  <c r="E25" i="2"/>
  <c r="E21" i="2"/>
  <c r="E17" i="2"/>
  <c r="E13" i="2"/>
  <c r="E9" i="2"/>
  <c r="E5" i="2"/>
  <c r="D5" i="2"/>
  <c r="E20" i="2"/>
  <c r="E12" i="2"/>
  <c r="E24" i="2"/>
  <c r="E16" i="2"/>
  <c r="E8" i="2"/>
  <c r="E4" i="2"/>
  <c r="D4" i="2"/>
  <c r="F4" i="2" s="1"/>
  <c r="E23" i="2"/>
  <c r="E19" i="2"/>
  <c r="E15" i="2"/>
  <c r="E11" i="2"/>
  <c r="E7" i="2"/>
  <c r="E18" i="2"/>
  <c r="E10" i="2"/>
  <c r="E6" i="2"/>
  <c r="E20" i="1"/>
  <c r="D20" i="1"/>
  <c r="G9" i="1"/>
  <c r="G10" i="1"/>
  <c r="G11" i="1"/>
  <c r="G12" i="1"/>
  <c r="G13" i="1"/>
  <c r="G8" i="1"/>
  <c r="F9" i="1"/>
  <c r="F10" i="1"/>
  <c r="F11" i="1"/>
  <c r="F12" i="1"/>
  <c r="F13" i="1"/>
  <c r="F8" i="1"/>
  <c r="E17" i="1"/>
  <c r="D17" i="1"/>
  <c r="E9" i="1"/>
  <c r="E10" i="1"/>
  <c r="E11" i="1"/>
  <c r="E12" i="1"/>
  <c r="E13" i="1"/>
  <c r="E14" i="1"/>
  <c r="E8" i="1"/>
  <c r="D14" i="1"/>
  <c r="D10" i="1"/>
  <c r="D11" i="1"/>
  <c r="D12" i="1"/>
  <c r="D13" i="1"/>
  <c r="D9" i="1"/>
  <c r="D8" i="1"/>
  <c r="I45" i="6" l="1"/>
  <c r="J45" i="6" s="1"/>
  <c r="A46" i="6"/>
  <c r="A8" i="6"/>
  <c r="I7" i="6"/>
  <c r="N5" i="2"/>
  <c r="O6" i="2" s="1"/>
  <c r="P6" i="2" s="1"/>
  <c r="D6" i="2"/>
  <c r="F5" i="2"/>
  <c r="A47" i="6" l="1"/>
  <c r="I46" i="6"/>
  <c r="J46" i="6" s="1"/>
  <c r="A9" i="6"/>
  <c r="I8" i="6"/>
  <c r="N6" i="2"/>
  <c r="O7" i="2" s="1"/>
  <c r="D7" i="2"/>
  <c r="F6" i="2"/>
  <c r="I47" i="6" l="1"/>
  <c r="J47" i="6" s="1"/>
  <c r="A48" i="6"/>
  <c r="A10" i="6"/>
  <c r="I9" i="6"/>
  <c r="P7" i="2"/>
  <c r="D8" i="2"/>
  <c r="F7" i="2"/>
  <c r="I48" i="6" l="1"/>
  <c r="J48" i="6" s="1"/>
  <c r="A49" i="6"/>
  <c r="I49" i="6" s="1"/>
  <c r="J49" i="6" s="1"/>
  <c r="A11" i="6"/>
  <c r="I10" i="6"/>
  <c r="N7" i="2"/>
  <c r="O8" i="2" s="1"/>
  <c r="D9" i="2"/>
  <c r="F8" i="2"/>
  <c r="A12" i="6" l="1"/>
  <c r="I11" i="6"/>
  <c r="P8" i="2"/>
  <c r="D10" i="2"/>
  <c r="F9" i="2"/>
  <c r="A13" i="6" l="1"/>
  <c r="I12" i="6"/>
  <c r="N8" i="2"/>
  <c r="O9" i="2" s="1"/>
  <c r="D11" i="2"/>
  <c r="F10" i="2"/>
  <c r="A14" i="6" l="1"/>
  <c r="I13" i="6"/>
  <c r="P9" i="2"/>
  <c r="D12" i="2"/>
  <c r="F11" i="2"/>
  <c r="A15" i="6" l="1"/>
  <c r="I14" i="6"/>
  <c r="N9" i="2"/>
  <c r="O10" i="2" s="1"/>
  <c r="D13" i="2"/>
  <c r="F12" i="2"/>
  <c r="A16" i="6" l="1"/>
  <c r="I15" i="6"/>
  <c r="P10" i="2"/>
  <c r="D14" i="2"/>
  <c r="F13" i="2"/>
  <c r="A17" i="6" l="1"/>
  <c r="I16" i="6"/>
  <c r="N10" i="2"/>
  <c r="O11" i="2" s="1"/>
  <c r="D15" i="2"/>
  <c r="F14" i="2"/>
  <c r="A18" i="6" l="1"/>
  <c r="I17" i="6"/>
  <c r="P11" i="2"/>
  <c r="D16" i="2"/>
  <c r="F15" i="2"/>
  <c r="A19" i="6" l="1"/>
  <c r="I18" i="6"/>
  <c r="N11" i="2"/>
  <c r="O12" i="2" s="1"/>
  <c r="D17" i="2"/>
  <c r="F16" i="2"/>
  <c r="A20" i="6" l="1"/>
  <c r="I19" i="6"/>
  <c r="P12" i="2"/>
  <c r="D18" i="2"/>
  <c r="F17" i="2"/>
  <c r="A21" i="6" l="1"/>
  <c r="I20" i="6"/>
  <c r="N12" i="2"/>
  <c r="O13" i="2" s="1"/>
  <c r="D19" i="2"/>
  <c r="F18" i="2"/>
  <c r="A22" i="6" l="1"/>
  <c r="I21" i="6"/>
  <c r="P13" i="2"/>
  <c r="D20" i="2"/>
  <c r="F19" i="2"/>
  <c r="A23" i="6" l="1"/>
  <c r="I22" i="6"/>
  <c r="N13" i="2"/>
  <c r="O14" i="2" s="1"/>
  <c r="D21" i="2"/>
  <c r="F20" i="2"/>
  <c r="A24" i="6" l="1"/>
  <c r="I23" i="6"/>
  <c r="P14" i="2"/>
  <c r="D22" i="2"/>
  <c r="F21" i="2"/>
  <c r="A25" i="6" l="1"/>
  <c r="I24" i="6"/>
  <c r="N14" i="2"/>
  <c r="O15" i="2" s="1"/>
  <c r="D23" i="2"/>
  <c r="F22" i="2"/>
  <c r="A26" i="6" l="1"/>
  <c r="I25" i="6"/>
  <c r="P15" i="2"/>
  <c r="D24" i="2"/>
  <c r="F23" i="2"/>
  <c r="A27" i="6" l="1"/>
  <c r="I26" i="6"/>
  <c r="N15" i="2"/>
  <c r="O16" i="2" s="1"/>
  <c r="D25" i="2"/>
  <c r="F24" i="2"/>
  <c r="A28" i="6" l="1"/>
  <c r="I27" i="6"/>
  <c r="P16" i="2"/>
  <c r="D26" i="2"/>
  <c r="F25" i="2"/>
  <c r="A29" i="6" l="1"/>
  <c r="I28" i="6"/>
  <c r="N16" i="2"/>
  <c r="O17" i="2" s="1"/>
  <c r="A30" i="6" l="1"/>
  <c r="I29" i="6"/>
  <c r="P17" i="2"/>
  <c r="A31" i="6" l="1"/>
  <c r="I30" i="6"/>
  <c r="N17" i="2"/>
  <c r="O18" i="2" s="1"/>
  <c r="A32" i="6" l="1"/>
  <c r="I31" i="6"/>
  <c r="P18" i="2"/>
  <c r="A33" i="6" l="1"/>
  <c r="I32" i="6"/>
  <c r="N18" i="2"/>
  <c r="O19" i="2" s="1"/>
  <c r="A34" i="6" l="1"/>
  <c r="I33" i="6"/>
  <c r="P19" i="2"/>
  <c r="A35" i="6" l="1"/>
  <c r="I34" i="6"/>
  <c r="N19" i="2"/>
  <c r="O20" i="2" s="1"/>
  <c r="A36" i="6" l="1"/>
  <c r="I35" i="6"/>
  <c r="P20" i="2"/>
  <c r="A37" i="6" l="1"/>
  <c r="I37" i="6" s="1"/>
  <c r="I36" i="6"/>
  <c r="N20" i="2"/>
  <c r="O21" i="2" s="1"/>
  <c r="P21" i="2" s="1"/>
  <c r="N21" i="2" l="1"/>
  <c r="O22" i="2" s="1"/>
  <c r="P22" i="2" l="1"/>
  <c r="N22" i="2" l="1"/>
  <c r="O23" i="2" s="1"/>
  <c r="P23" i="2" l="1"/>
  <c r="N23" i="2" l="1"/>
  <c r="O24" i="2" s="1"/>
  <c r="P24" i="2" s="1"/>
  <c r="N24" i="2" l="1"/>
  <c r="O25" i="2" s="1"/>
  <c r="P25" i="2" l="1"/>
  <c r="N25" i="2" l="1"/>
  <c r="O26" i="2" s="1"/>
</calcChain>
</file>

<file path=xl/sharedStrings.xml><?xml version="1.0" encoding="utf-8"?>
<sst xmlns="http://schemas.openxmlformats.org/spreadsheetml/2006/main" count="164" uniqueCount="86">
  <si>
    <t xml:space="preserve">(1) Month </t>
  </si>
  <si>
    <t>Sales             (000 units)</t>
  </si>
  <si>
    <t xml:space="preserve">Naïve </t>
  </si>
  <si>
    <t>6 MA</t>
  </si>
  <si>
    <t>6 WA</t>
  </si>
  <si>
    <t>MAD</t>
  </si>
  <si>
    <t>FE 6 MA</t>
  </si>
  <si>
    <t>FE WA</t>
  </si>
  <si>
    <t>MSE</t>
  </si>
  <si>
    <t>Naïve FE</t>
  </si>
  <si>
    <t>The naïve approach is the best as it has the lowest MAD and MSE.</t>
  </si>
  <si>
    <t>Week</t>
  </si>
  <si>
    <t>Call</t>
  </si>
  <si>
    <t>Exp SF 0.2</t>
  </si>
  <si>
    <t>Exp SF 0.6</t>
  </si>
  <si>
    <t>FE 0.2</t>
  </si>
  <si>
    <t>FE 0.6</t>
  </si>
  <si>
    <t>MSE 0.2</t>
  </si>
  <si>
    <t>MSE 0.6</t>
  </si>
  <si>
    <t>Exp STA</t>
  </si>
  <si>
    <t>Forecast</t>
  </si>
  <si>
    <t>Trend</t>
  </si>
  <si>
    <t>Exp FE</t>
  </si>
  <si>
    <t>Year</t>
  </si>
  <si>
    <t>(summer months)</t>
  </si>
  <si>
    <t>Number of Tourists</t>
  </si>
  <si>
    <t>(in millions)</t>
  </si>
  <si>
    <t>Ridership</t>
  </si>
  <si>
    <t>3 MA</t>
  </si>
  <si>
    <t>regression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</si>
  <si>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</si>
  <si>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</si>
  <si>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</si>
  <si>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</si>
  <si>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</si>
  <si>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</si>
  <si>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</si>
  <si>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</si>
  <si>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</si>
  <si>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</si>
  <si>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</si>
  <si>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</si>
  <si>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</si>
  <si>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</si>
  <si>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</si>
  <si>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</si>
  <si>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</si>
  <si>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</si>
  <si>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</si>
  <si>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</si>
  <si>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</si>
  <si>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</si>
  <si>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</si>
  <si>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</si>
  <si>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</si>
  <si>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</si>
  <si>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</si>
  <si>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</si>
  <si>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</si>
  <si>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</si>
  <si>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</si>
  <si>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</si>
  <si>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</si>
  <si>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</si>
  <si>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</si>
  <si>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</si>
  <si>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</si>
  <si>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multiplicative method because it is a seaonl shit.</t>
  </si>
  <si>
    <t>center moving average method because it is seasonal</t>
  </si>
  <si>
    <t>Actual</t>
  </si>
  <si>
    <t>CMA</t>
  </si>
  <si>
    <t>MA</t>
  </si>
  <si>
    <t>S * R</t>
  </si>
  <si>
    <t>S</t>
  </si>
  <si>
    <t>Adj S</t>
  </si>
  <si>
    <t>Period</t>
  </si>
  <si>
    <t>Des Dem</t>
  </si>
  <si>
    <t>Occupancy</t>
  </si>
  <si>
    <t>t</t>
  </si>
  <si>
    <t xml:space="preserve">error </t>
  </si>
  <si>
    <t>STD</t>
  </si>
  <si>
    <t>lower</t>
  </si>
  <si>
    <t>upper</t>
  </si>
  <si>
    <t>ME</t>
  </si>
  <si>
    <t>a)</t>
  </si>
  <si>
    <t>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</si>
</sst>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Continuous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Sales             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Sales             (000 units)</c:v>
                </c:pt>
              </c:strCache>
            </c:strRef>
          </c:tx>
          <c:xVal>
            <c:numRef>
              <c:f>Sheet1!$A$2:$A$13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Sheet1!$B$2:$B$13</c:f>
              <c:numCache>
                <c:formatCode>General</c:formatCode>
                <c:ptCount val="12"/>
                <c:pt idx="0">
                  <c:v>20</c:v>
                </c:pt>
                <c:pt idx="1">
                  <c:v>21</c:v>
                </c:pt>
                <c:pt idx="2">
                  <c:v>15</c:v>
                </c:pt>
                <c:pt idx="3">
                  <c:v>14</c:v>
                </c:pt>
                <c:pt idx="4">
                  <c:v>13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20</c:v>
                </c:pt>
                <c:pt idx="9">
                  <c:v>20</c:v>
                </c:pt>
                <c:pt idx="10">
                  <c:v>21</c:v>
                </c:pt>
                <c:pt idx="11">
                  <c:v>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37664"/>
        <c:axId val="63156224"/>
      </c:scatterChart>
      <c:valAx>
        <c:axId val="63137664"/>
        <c:scaling>
          <c:orientation val="minMax"/>
        </c:scaling>
        <c:delete val="0"/>
        <c:axPos val="b"/>
        <c:minorGridlines/>
        <c:numFmt formatCode="General" sourceLinked="1"/>
        <c:majorTickMark val="out"/>
        <c:minorTickMark val="none"/>
        <c:tickLblPos val="nextTo"/>
        <c:crossAx val="63156224"/>
        <c:crosses val="autoZero"/>
        <c:crossBetween val="midCat"/>
      </c:valAx>
      <c:valAx>
        <c:axId val="63156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313766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988407699037624E-2"/>
          <c:y val="7.4548702245552642E-2"/>
          <c:w val="0.71605271216097988"/>
          <c:h val="0.8326195683872849"/>
        </c:manualLayout>
      </c:layout>
      <c:lineChart>
        <c:grouping val="standard"/>
        <c:varyColors val="0"/>
        <c:ser>
          <c:idx val="0"/>
          <c:order val="0"/>
          <c:val>
            <c:numRef>
              <c:f>Sheet1!$B$2:$B$13</c:f>
              <c:numCache>
                <c:formatCode>General</c:formatCode>
                <c:ptCount val="12"/>
                <c:pt idx="0">
                  <c:v>20</c:v>
                </c:pt>
                <c:pt idx="1">
                  <c:v>21</c:v>
                </c:pt>
                <c:pt idx="2">
                  <c:v>15</c:v>
                </c:pt>
                <c:pt idx="3">
                  <c:v>14</c:v>
                </c:pt>
                <c:pt idx="4">
                  <c:v>13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20</c:v>
                </c:pt>
                <c:pt idx="9">
                  <c:v>20</c:v>
                </c:pt>
                <c:pt idx="10">
                  <c:v>21</c:v>
                </c:pt>
                <c:pt idx="11">
                  <c:v>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46048"/>
        <c:axId val="64149376"/>
      </c:lineChart>
      <c:catAx>
        <c:axId val="64146048"/>
        <c:scaling>
          <c:orientation val="minMax"/>
        </c:scaling>
        <c:delete val="0"/>
        <c:axPos val="b"/>
        <c:majorTickMark val="out"/>
        <c:minorTickMark val="none"/>
        <c:tickLblPos val="nextTo"/>
        <c:crossAx val="64149376"/>
        <c:crosses val="autoZero"/>
        <c:auto val="1"/>
        <c:lblAlgn val="ctr"/>
        <c:lblOffset val="100"/>
        <c:noMultiLvlLbl val="0"/>
      </c:catAx>
      <c:valAx>
        <c:axId val="64149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4146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Ridership (millions)</c:v>
          </c:tx>
          <c:marker>
            <c:symbol val="none"/>
          </c:marker>
          <c:cat>
            <c:numRef>
              <c:f>Sheet3!$B$3:$B$14</c:f>
              <c:numCache>
                <c:formatCode>General</c:formatCode>
                <c:ptCount val="12"/>
                <c:pt idx="0">
                  <c:v>7</c:v>
                </c:pt>
                <c:pt idx="1">
                  <c:v>2</c:v>
                </c:pt>
                <c:pt idx="2">
                  <c:v>6</c:v>
                </c:pt>
                <c:pt idx="3">
                  <c:v>4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12</c:v>
                </c:pt>
                <c:pt idx="8">
                  <c:v>14</c:v>
                </c:pt>
                <c:pt idx="9">
                  <c:v>20</c:v>
                </c:pt>
                <c:pt idx="10">
                  <c:v>15</c:v>
                </c:pt>
                <c:pt idx="11">
                  <c:v>7</c:v>
                </c:pt>
              </c:numCache>
            </c:numRef>
          </c:cat>
          <c:val>
            <c:numRef>
              <c:f>Sheet3!$C$3:$C$14</c:f>
              <c:numCache>
                <c:formatCode>General</c:formatCode>
                <c:ptCount val="12"/>
                <c:pt idx="0">
                  <c:v>1.5</c:v>
                </c:pt>
                <c:pt idx="1">
                  <c:v>1</c:v>
                </c:pt>
                <c:pt idx="2">
                  <c:v>1.3</c:v>
                </c:pt>
                <c:pt idx="3">
                  <c:v>1.5</c:v>
                </c:pt>
                <c:pt idx="4">
                  <c:v>2.5</c:v>
                </c:pt>
                <c:pt idx="5">
                  <c:v>2.7</c:v>
                </c:pt>
                <c:pt idx="6">
                  <c:v>2.4</c:v>
                </c:pt>
                <c:pt idx="7">
                  <c:v>2</c:v>
                </c:pt>
                <c:pt idx="8">
                  <c:v>2.7</c:v>
                </c:pt>
                <c:pt idx="9">
                  <c:v>4.4000000000000004</c:v>
                </c:pt>
                <c:pt idx="10">
                  <c:v>3.4</c:v>
                </c:pt>
                <c:pt idx="11">
                  <c:v>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488576"/>
        <c:axId val="68700416"/>
      </c:lineChart>
      <c:catAx>
        <c:axId val="68488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8700416"/>
        <c:crosses val="autoZero"/>
        <c:auto val="1"/>
        <c:lblAlgn val="ctr"/>
        <c:lblOffset val="100"/>
        <c:noMultiLvlLbl val="0"/>
      </c:catAx>
      <c:valAx>
        <c:axId val="68700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8488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2010</c:v>
          </c:tx>
          <c:marker>
            <c:symbol val="none"/>
          </c:marker>
          <c:val>
            <c:numRef>
              <c:f>Sheet5!$C$2:$C$13</c:f>
              <c:numCache>
                <c:formatCode>General</c:formatCode>
                <c:ptCount val="12"/>
                <c:pt idx="0">
                  <c:v>30</c:v>
                </c:pt>
                <c:pt idx="1">
                  <c:v>35</c:v>
                </c:pt>
                <c:pt idx="2">
                  <c:v>42</c:v>
                </c:pt>
                <c:pt idx="3">
                  <c:v>44</c:v>
                </c:pt>
                <c:pt idx="4">
                  <c:v>57</c:v>
                </c:pt>
                <c:pt idx="5">
                  <c:v>66</c:v>
                </c:pt>
                <c:pt idx="6">
                  <c:v>84</c:v>
                </c:pt>
                <c:pt idx="7">
                  <c:v>79</c:v>
                </c:pt>
                <c:pt idx="8">
                  <c:v>58</c:v>
                </c:pt>
                <c:pt idx="9">
                  <c:v>44</c:v>
                </c:pt>
                <c:pt idx="10">
                  <c:v>32</c:v>
                </c:pt>
                <c:pt idx="11">
                  <c:v>65</c:v>
                </c:pt>
              </c:numCache>
            </c:numRef>
          </c:val>
          <c:smooth val="0"/>
        </c:ser>
        <c:ser>
          <c:idx val="1"/>
          <c:order val="1"/>
          <c:tx>
            <c:v>2011</c:v>
          </c:tx>
          <c:marker>
            <c:symbol val="none"/>
          </c:marker>
          <c:val>
            <c:numRef>
              <c:f>Sheet5!$D$2:$D$13</c:f>
              <c:numCache>
                <c:formatCode>General</c:formatCode>
                <c:ptCount val="12"/>
                <c:pt idx="0">
                  <c:v>42</c:v>
                </c:pt>
                <c:pt idx="1">
                  <c:v>44</c:v>
                </c:pt>
                <c:pt idx="2">
                  <c:v>49</c:v>
                </c:pt>
                <c:pt idx="3">
                  <c:v>40</c:v>
                </c:pt>
                <c:pt idx="4">
                  <c:v>51</c:v>
                </c:pt>
                <c:pt idx="5">
                  <c:v>74</c:v>
                </c:pt>
                <c:pt idx="6">
                  <c:v>96</c:v>
                </c:pt>
                <c:pt idx="7">
                  <c:v>88</c:v>
                </c:pt>
                <c:pt idx="8">
                  <c:v>63</c:v>
                </c:pt>
                <c:pt idx="9">
                  <c:v>50</c:v>
                </c:pt>
                <c:pt idx="10">
                  <c:v>46</c:v>
                </c:pt>
                <c:pt idx="11">
                  <c:v>60</c:v>
                </c:pt>
              </c:numCache>
            </c:numRef>
          </c:val>
          <c:smooth val="0"/>
        </c:ser>
        <c:ser>
          <c:idx val="2"/>
          <c:order val="2"/>
          <c:tx>
            <c:v>2012</c:v>
          </c:tx>
          <c:marker>
            <c:symbol val="none"/>
          </c:marker>
          <c:val>
            <c:numRef>
              <c:f>Sheet5!$E$2:$E$13</c:f>
              <c:numCache>
                <c:formatCode>General</c:formatCode>
                <c:ptCount val="12"/>
                <c:pt idx="0">
                  <c:v>40</c:v>
                </c:pt>
                <c:pt idx="1">
                  <c:v>49</c:v>
                </c:pt>
                <c:pt idx="2">
                  <c:v>50</c:v>
                </c:pt>
                <c:pt idx="3">
                  <c:v>46</c:v>
                </c:pt>
                <c:pt idx="4">
                  <c:v>61</c:v>
                </c:pt>
                <c:pt idx="5">
                  <c:v>69</c:v>
                </c:pt>
                <c:pt idx="6">
                  <c:v>93</c:v>
                </c:pt>
                <c:pt idx="7">
                  <c:v>91</c:v>
                </c:pt>
                <c:pt idx="8">
                  <c:v>74</c:v>
                </c:pt>
                <c:pt idx="9">
                  <c:v>66</c:v>
                </c:pt>
                <c:pt idx="10">
                  <c:v>34</c:v>
                </c:pt>
                <c:pt idx="11">
                  <c:v>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292032"/>
        <c:axId val="71293568"/>
      </c:lineChart>
      <c:catAx>
        <c:axId val="71292032"/>
        <c:scaling>
          <c:orientation val="minMax"/>
        </c:scaling>
        <c:delete val="0"/>
        <c:axPos val="b"/>
        <c:majorTickMark val="out"/>
        <c:minorTickMark val="none"/>
        <c:tickLblPos val="nextTo"/>
        <c:crossAx val="71293568"/>
        <c:crosses val="autoZero"/>
        <c:auto val="1"/>
        <c:lblAlgn val="ctr"/>
        <c:lblOffset val="100"/>
        <c:noMultiLvlLbl val="0"/>
      </c:catAx>
      <c:valAx>
        <c:axId val="71293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12920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Sheet6!$J$2:$J$37</c:f>
              <c:numCache>
                <c:formatCode>General</c:formatCode>
                <c:ptCount val="36"/>
                <c:pt idx="0">
                  <c:v>34.939809427133511</c:v>
                </c:pt>
                <c:pt idx="1">
                  <c:v>39.627108865227186</c:v>
                </c:pt>
                <c:pt idx="2">
                  <c:v>42.245041220512903</c:v>
                </c:pt>
                <c:pt idx="3">
                  <c:v>36.51814498672254</c:v>
                </c:pt>
                <c:pt idx="4">
                  <c:v>47.61730443474513</c:v>
                </c:pt>
                <c:pt idx="5">
                  <c:v>61.536190205691121</c:v>
                </c:pt>
                <c:pt idx="6">
                  <c:v>83.691212690837361</c:v>
                </c:pt>
                <c:pt idx="7">
                  <c:v>77.743430720633071</c:v>
                </c:pt>
                <c:pt idx="8">
                  <c:v>56.438516998778603</c:v>
                </c:pt>
                <c:pt idx="9">
                  <c:v>44.072048199568734</c:v>
                </c:pt>
                <c:pt idx="10">
                  <c:v>36.654058843121156</c:v>
                </c:pt>
                <c:pt idx="11">
                  <c:v>59.732373901790211</c:v>
                </c:pt>
                <c:pt idx="12">
                  <c:v>39.309035008536718</c:v>
                </c:pt>
                <c:pt idx="13">
                  <c:v>44.53140615664109</c:v>
                </c:pt>
                <c:pt idx="14">
                  <c:v>47.419940804901934</c:v>
                </c:pt>
                <c:pt idx="15">
                  <c:v>40.946319429663113</c:v>
                </c:pt>
                <c:pt idx="16">
                  <c:v>53.333581132738274</c:v>
                </c:pt>
                <c:pt idx="17">
                  <c:v>68.850200001982714</c:v>
                </c:pt>
                <c:pt idx="18">
                  <c:v>93.540989818145917</c:v>
                </c:pt>
                <c:pt idx="19">
                  <c:v>86.804325107660901</c:v>
                </c:pt>
                <c:pt idx="20">
                  <c:v>62.953048218905579</c:v>
                </c:pt>
                <c:pt idx="21">
                  <c:v>49.110720683532101</c:v>
                </c:pt>
                <c:pt idx="22">
                  <c:v>40.805113935627155</c:v>
                </c:pt>
                <c:pt idx="23">
                  <c:v>66.433741462855409</c:v>
                </c:pt>
                <c:pt idx="24">
                  <c:v>43.67826878006322</c:v>
                </c:pt>
                <c:pt idx="25">
                  <c:v>46.34539465995843</c:v>
                </c:pt>
                <c:pt idx="26">
                  <c:v>45.305941025628414</c:v>
                </c:pt>
                <c:pt idx="27">
                  <c:v>35.277450236064936</c:v>
                </c:pt>
                <c:pt idx="28">
                  <c:v>40.540024733218573</c:v>
                </c:pt>
                <c:pt idx="29">
                  <c:v>46.323421995610005</c:v>
                </c:pt>
                <c:pt idx="30">
                  <c:v>56.04455536617597</c:v>
                </c:pt>
                <c:pt idx="31">
                  <c:v>46.863948808911339</c:v>
                </c:pt>
                <c:pt idx="32">
                  <c:v>30.30844565623223</c:v>
                </c:pt>
                <c:pt idx="33">
                  <c:v>20.762477412990982</c:v>
                </c:pt>
                <c:pt idx="34">
                  <c:v>15.090788361783423</c:v>
                </c:pt>
                <c:pt idx="35">
                  <c:v>21.529308887363531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22400"/>
        <c:axId val="84023936"/>
      </c:lineChart>
      <c:catAx>
        <c:axId val="84022400"/>
        <c:scaling>
          <c:orientation val="minMax"/>
        </c:scaling>
        <c:delete val="0"/>
        <c:axPos val="b"/>
        <c:majorTickMark val="out"/>
        <c:minorTickMark val="none"/>
        <c:tickLblPos val="nextTo"/>
        <c:crossAx val="84023936"/>
        <c:crosses val="autoZero"/>
        <c:auto val="1"/>
        <c:lblAlgn val="ctr"/>
        <c:lblOffset val="100"/>
        <c:noMultiLvlLbl val="0"/>
      </c:catAx>
      <c:valAx>
        <c:axId val="84023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0224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423862</xdr:colOff>
      <xdr:row>3</xdr:row>
      <xdr:rowOff>14287</xdr:rowOff>
    </xdr:from>
    <xdr:to>
      <xdr:col>18</xdr:col>
      <xdr:colOff>119062</xdr:colOff>
      <xdr:row>17</xdr:row>
      <xdr:rowOff>90487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428625</xdr:colOff>
      <xdr:row>9</xdr:row>
      <xdr:rowOff>161925</xdr:rowOff>
    </xdr:from>
    <xdr:to>
      <xdr:col>13</xdr:col>
      <xdr:colOff>123825</xdr:colOff>
      <xdr:row>24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1</xdr:row>
      <xdr:rowOff>142875</xdr:rowOff>
    </xdr:from>
    <xdr:to>
      <xdr:col>17</xdr:col>
      <xdr:colOff>114300</xdr:colOff>
      <xdr:row>16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4</xdr:row>
      <xdr:rowOff>85725</xdr:rowOff>
    </xdr:from>
    <xdr:to>
      <xdr:col>16</xdr:col>
      <xdr:colOff>428625</xdr:colOff>
      <xdr:row>18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24</xdr:row>
      <xdr:rowOff>47625</xdr:rowOff>
    </xdr:from>
    <xdr:to>
      <xdr:col>18</xdr:col>
      <xdr:colOff>0</xdr:colOff>
      <xdr:row>38</xdr:row>
      <xdr:rowOff>123825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B25" sqref="B25"/>
    </sheetView>
  </sheetViews>
  <sheetFormatPr defaultRowHeight="15" x14ac:dyDescent="0.25"/>
  <cols>
    <col min="2" max="2" width="13.140625" customWidth="1"/>
  </cols>
  <sheetData>
    <row r="1" spans="1:8" ht="30" customHeight="1" x14ac:dyDescent="0.25">
      <c r="A1" s="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6</v>
      </c>
      <c r="G1" t="s">
        <v>7</v>
      </c>
      <c r="H1" t="s">
        <v>9</v>
      </c>
    </row>
    <row r="2" spans="1:8" x14ac:dyDescent="0.25">
      <c r="A2">
        <v>1</v>
      </c>
      <c r="B2">
        <v>20</v>
      </c>
    </row>
    <row r="3" spans="1:8" x14ac:dyDescent="0.25">
      <c r="A3">
        <v>2</v>
      </c>
      <c r="B3">
        <v>21</v>
      </c>
      <c r="C3">
        <v>20</v>
      </c>
      <c r="H3">
        <f>B3-C3</f>
        <v>1</v>
      </c>
    </row>
    <row r="4" spans="1:8" x14ac:dyDescent="0.25">
      <c r="A4">
        <v>3</v>
      </c>
      <c r="B4">
        <v>15</v>
      </c>
      <c r="C4">
        <v>21</v>
      </c>
      <c r="H4">
        <f t="shared" ref="H4:H13" si="0">B4-C4</f>
        <v>-6</v>
      </c>
    </row>
    <row r="5" spans="1:8" x14ac:dyDescent="0.25">
      <c r="A5">
        <v>4</v>
      </c>
      <c r="B5">
        <v>14</v>
      </c>
      <c r="C5">
        <v>15</v>
      </c>
      <c r="H5">
        <f t="shared" si="0"/>
        <v>-1</v>
      </c>
    </row>
    <row r="6" spans="1:8" x14ac:dyDescent="0.25">
      <c r="A6">
        <v>5</v>
      </c>
      <c r="B6">
        <v>13</v>
      </c>
      <c r="C6">
        <v>14</v>
      </c>
      <c r="H6">
        <f t="shared" si="0"/>
        <v>-1</v>
      </c>
    </row>
    <row r="7" spans="1:8" x14ac:dyDescent="0.25">
      <c r="A7">
        <v>6</v>
      </c>
      <c r="B7">
        <v>16</v>
      </c>
      <c r="C7">
        <v>13</v>
      </c>
      <c r="H7">
        <f t="shared" si="0"/>
        <v>3</v>
      </c>
    </row>
    <row r="8" spans="1:8" x14ac:dyDescent="0.25">
      <c r="A8">
        <v>7</v>
      </c>
      <c r="B8">
        <v>17</v>
      </c>
      <c r="C8">
        <v>16</v>
      </c>
      <c r="D8">
        <f>AVERAGE(B2:B7)</f>
        <v>16.5</v>
      </c>
      <c r="E8">
        <f>(0.1*B2)+(0.1*B3)+(0.1*B4)+(0.2*B5)+(0.2*B6)+(0.3*B7)</f>
        <v>15.8</v>
      </c>
      <c r="F8">
        <f>B8-D8</f>
        <v>0.5</v>
      </c>
      <c r="G8">
        <f>B8-E8</f>
        <v>1.1999999999999993</v>
      </c>
      <c r="H8">
        <f t="shared" si="0"/>
        <v>1</v>
      </c>
    </row>
    <row r="9" spans="1:8" x14ac:dyDescent="0.25">
      <c r="A9">
        <v>8</v>
      </c>
      <c r="B9">
        <v>18</v>
      </c>
      <c r="C9">
        <v>17</v>
      </c>
      <c r="D9">
        <f>AVERAGE(B3:B8)</f>
        <v>16</v>
      </c>
      <c r="E9">
        <f t="shared" ref="E9:E14" si="1">(0.1*B3)+(0.1*B4)+(0.1*B5)+(0.2*B6)+(0.2*B7)+(0.3*B8)</f>
        <v>15.9</v>
      </c>
      <c r="F9">
        <f t="shared" ref="F9:F13" si="2">B9-D9</f>
        <v>2</v>
      </c>
      <c r="G9">
        <f t="shared" ref="G9:G13" si="3">B9-E9</f>
        <v>2.0999999999999996</v>
      </c>
      <c r="H9">
        <f t="shared" si="0"/>
        <v>1</v>
      </c>
    </row>
    <row r="10" spans="1:8" x14ac:dyDescent="0.25">
      <c r="A10">
        <v>9</v>
      </c>
      <c r="B10">
        <v>20</v>
      </c>
      <c r="C10">
        <v>18</v>
      </c>
      <c r="D10">
        <f t="shared" ref="D10:D14" si="4">AVERAGE(B4:B9)</f>
        <v>15.5</v>
      </c>
      <c r="E10">
        <f t="shared" si="1"/>
        <v>16.2</v>
      </c>
      <c r="F10">
        <f t="shared" si="2"/>
        <v>4.5</v>
      </c>
      <c r="G10">
        <f t="shared" si="3"/>
        <v>3.8000000000000007</v>
      </c>
      <c r="H10">
        <f t="shared" si="0"/>
        <v>2</v>
      </c>
    </row>
    <row r="11" spans="1:8" x14ac:dyDescent="0.25">
      <c r="A11">
        <v>10</v>
      </c>
      <c r="B11">
        <v>20</v>
      </c>
      <c r="C11">
        <v>20</v>
      </c>
      <c r="D11">
        <f t="shared" si="4"/>
        <v>16.333333333333332</v>
      </c>
      <c r="E11">
        <f t="shared" si="1"/>
        <v>17.3</v>
      </c>
      <c r="F11">
        <f t="shared" si="2"/>
        <v>3.6666666666666679</v>
      </c>
      <c r="G11">
        <f t="shared" si="3"/>
        <v>2.6999999999999993</v>
      </c>
      <c r="H11">
        <f t="shared" si="0"/>
        <v>0</v>
      </c>
    </row>
    <row r="12" spans="1:8" x14ac:dyDescent="0.25">
      <c r="A12">
        <v>11</v>
      </c>
      <c r="B12">
        <v>21</v>
      </c>
      <c r="C12">
        <v>20</v>
      </c>
      <c r="D12">
        <f t="shared" si="4"/>
        <v>17.333333333333332</v>
      </c>
      <c r="E12">
        <f t="shared" si="1"/>
        <v>18.200000000000003</v>
      </c>
      <c r="F12">
        <f t="shared" si="2"/>
        <v>3.6666666666666679</v>
      </c>
      <c r="G12">
        <f t="shared" si="3"/>
        <v>2.7999999999999972</v>
      </c>
      <c r="H12">
        <f t="shared" si="0"/>
        <v>1</v>
      </c>
    </row>
    <row r="13" spans="1:8" x14ac:dyDescent="0.25">
      <c r="A13">
        <v>12</v>
      </c>
      <c r="B13">
        <v>23</v>
      </c>
      <c r="C13">
        <v>21</v>
      </c>
      <c r="D13">
        <f t="shared" si="4"/>
        <v>18.666666666666668</v>
      </c>
      <c r="E13">
        <f t="shared" si="1"/>
        <v>19.400000000000002</v>
      </c>
      <c r="F13">
        <f t="shared" si="2"/>
        <v>4.3333333333333321</v>
      </c>
      <c r="G13">
        <f t="shared" si="3"/>
        <v>3.5999999999999979</v>
      </c>
      <c r="H13">
        <f t="shared" si="0"/>
        <v>2</v>
      </c>
    </row>
    <row r="14" spans="1:8" x14ac:dyDescent="0.25">
      <c r="A14">
        <v>13</v>
      </c>
      <c r="C14">
        <v>23</v>
      </c>
      <c r="D14">
        <f t="shared" si="4"/>
        <v>19.833333333333332</v>
      </c>
      <c r="E14">
        <f t="shared" si="1"/>
        <v>20.599999999999998</v>
      </c>
    </row>
    <row r="16" spans="1:8" x14ac:dyDescent="0.25">
      <c r="C16" t="s">
        <v>5</v>
      </c>
      <c r="D16" t="s">
        <v>5</v>
      </c>
      <c r="E16" t="s">
        <v>5</v>
      </c>
    </row>
    <row r="17" spans="3:7" x14ac:dyDescent="0.25">
      <c r="C17">
        <v>1.73</v>
      </c>
      <c r="D17">
        <f>(SUM(B8:B13)-SUM(D8:D13))/6</f>
        <v>3.111111111111112</v>
      </c>
      <c r="E17">
        <f>(SUM(B8:B13)-SUM(E8:E13))/6</f>
        <v>2.699999999999998</v>
      </c>
    </row>
    <row r="19" spans="3:7" x14ac:dyDescent="0.25">
      <c r="C19" t="s">
        <v>8</v>
      </c>
      <c r="D19" t="s">
        <v>8</v>
      </c>
      <c r="E19" t="s">
        <v>8</v>
      </c>
    </row>
    <row r="20" spans="3:7" x14ac:dyDescent="0.25">
      <c r="C20">
        <f>((H3)+(H4^2)+(H5^2)+(H6^2)+(H7^2)+(H8)+(H9)+(H10^2)+(H12)+(H13^2))/11</f>
        <v>5.3636363636363633</v>
      </c>
      <c r="D20">
        <f>((F8^2)+(F9^2)+(F10^2)+(F11^2)+(F12^2)+(F13^2))/6</f>
        <v>11.694444444444448</v>
      </c>
      <c r="E20">
        <f>((G8^2)+(G9^2)+(G10^2)+(G11^2)+(G12^2)+(G13^2))/6</f>
        <v>8.0633333333333272</v>
      </c>
      <c r="G20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workbookViewId="0">
      <selection activeCell="M11" sqref="M11"/>
    </sheetView>
  </sheetViews>
  <sheetFormatPr defaultRowHeight="15" x14ac:dyDescent="0.25"/>
  <sheetData>
    <row r="1" spans="1:19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K1" t="s">
        <v>17</v>
      </c>
      <c r="L1" t="s">
        <v>18</v>
      </c>
      <c r="N1" t="s">
        <v>19</v>
      </c>
      <c r="O1" t="s">
        <v>20</v>
      </c>
      <c r="P1" t="s">
        <v>21</v>
      </c>
      <c r="Q1" t="s">
        <v>22</v>
      </c>
      <c r="S1" t="s">
        <v>5</v>
      </c>
    </row>
    <row r="2" spans="1:19" x14ac:dyDescent="0.25">
      <c r="A2">
        <v>1</v>
      </c>
      <c r="B2">
        <v>50</v>
      </c>
      <c r="C2">
        <v>50</v>
      </c>
      <c r="D2">
        <v>50</v>
      </c>
      <c r="E2">
        <f>(B2-C2)</f>
        <v>0</v>
      </c>
      <c r="F2">
        <f>(B2-D2)</f>
        <v>0</v>
      </c>
      <c r="H2">
        <f>(ABS(E2))</f>
        <v>0</v>
      </c>
      <c r="I2">
        <f>(ABS(F2))</f>
        <v>0</v>
      </c>
      <c r="N2">
        <v>50</v>
      </c>
      <c r="O2">
        <f>((0.3*B2)+(1-0.3)*(N2))</f>
        <v>50</v>
      </c>
      <c r="P2">
        <f>((0.2*(O2-N2)+(1-0.2)*0))</f>
        <v>0</v>
      </c>
      <c r="Q2">
        <f>(B2-N2)</f>
        <v>0</v>
      </c>
      <c r="R2">
        <v>0</v>
      </c>
      <c r="S2">
        <f>(SUM(R2:R25))/24</f>
        <v>12.20782225</v>
      </c>
    </row>
    <row r="3" spans="1:19" x14ac:dyDescent="0.25">
      <c r="A3">
        <v>2</v>
      </c>
      <c r="B3">
        <v>35</v>
      </c>
      <c r="C3">
        <f>(C2+0.2*(B2-C2))</f>
        <v>50</v>
      </c>
      <c r="D3">
        <f>(C2+0.6*(B2-D2))</f>
        <v>50</v>
      </c>
      <c r="E3">
        <f t="shared" ref="E3:E25" si="0">(B3-C3)</f>
        <v>-15</v>
      </c>
      <c r="F3">
        <f t="shared" ref="F3:F25" si="1">(B3-D3)</f>
        <v>-15</v>
      </c>
      <c r="H3">
        <f t="shared" ref="H3:H25" si="2">(ABS(E3))</f>
        <v>15</v>
      </c>
      <c r="I3">
        <f t="shared" ref="I3:I25" si="3">(ABS(F3))</f>
        <v>15</v>
      </c>
      <c r="K3">
        <v>216.00110000000001</v>
      </c>
      <c r="L3">
        <v>160.68799999999999</v>
      </c>
      <c r="N3">
        <f>(O3+P3)</f>
        <v>50</v>
      </c>
      <c r="O3">
        <f>((0.3*B2)+(1-0.3)*(N2))</f>
        <v>50</v>
      </c>
      <c r="P3">
        <f>((0.2*(O3-O2)+(0.8)*P2))</f>
        <v>0</v>
      </c>
      <c r="Q3">
        <f t="shared" ref="Q3:Q25" si="4">(B3-N3)</f>
        <v>-15</v>
      </c>
      <c r="R3">
        <v>15</v>
      </c>
    </row>
    <row r="4" spans="1:19" x14ac:dyDescent="0.25">
      <c r="A4">
        <v>3</v>
      </c>
      <c r="B4">
        <v>25</v>
      </c>
      <c r="C4">
        <f t="shared" ref="C4:C26" si="5">(C3+0.2*(B3-C3))</f>
        <v>47</v>
      </c>
      <c r="D4">
        <f t="shared" ref="D4:D26" si="6">(C3+0.6*(B3-D3))</f>
        <v>41</v>
      </c>
      <c r="E4">
        <f t="shared" si="0"/>
        <v>-22</v>
      </c>
      <c r="F4">
        <f t="shared" si="1"/>
        <v>-16</v>
      </c>
      <c r="H4">
        <f t="shared" si="2"/>
        <v>22</v>
      </c>
      <c r="I4">
        <f t="shared" si="3"/>
        <v>16</v>
      </c>
      <c r="K4" t="s">
        <v>5</v>
      </c>
      <c r="L4" t="s">
        <v>5</v>
      </c>
      <c r="N4">
        <f t="shared" ref="N4:N26" si="7">(O4+P4)</f>
        <v>44.6</v>
      </c>
      <c r="O4">
        <f t="shared" ref="O4:O26" si="8">((0.3*B3)+(1-0.3)*(N3))</f>
        <v>45.5</v>
      </c>
      <c r="P4">
        <f t="shared" ref="P4:P26" si="9">((0.2*(O4-O3)+(0.8)*P3))</f>
        <v>-0.9</v>
      </c>
      <c r="Q4">
        <f t="shared" si="4"/>
        <v>-19.600000000000001</v>
      </c>
      <c r="R4">
        <v>19.600000000000001</v>
      </c>
    </row>
    <row r="5" spans="1:19" x14ac:dyDescent="0.25">
      <c r="A5">
        <v>4</v>
      </c>
      <c r="B5">
        <v>40</v>
      </c>
      <c r="C5">
        <f t="shared" si="5"/>
        <v>42.6</v>
      </c>
      <c r="D5">
        <f t="shared" si="6"/>
        <v>37.4</v>
      </c>
      <c r="E5">
        <f t="shared" si="0"/>
        <v>-2.6000000000000014</v>
      </c>
      <c r="F5">
        <f t="shared" si="1"/>
        <v>2.6000000000000014</v>
      </c>
      <c r="H5">
        <f t="shared" si="2"/>
        <v>2.6000000000000014</v>
      </c>
      <c r="I5">
        <f t="shared" si="3"/>
        <v>2.6000000000000014</v>
      </c>
      <c r="K5">
        <f>(SUM(H2:H25))/24</f>
        <v>11.767872452802784</v>
      </c>
      <c r="L5">
        <f>(SUM(I2:I25))/24</f>
        <v>10.298332393981608</v>
      </c>
      <c r="N5">
        <f t="shared" si="7"/>
        <v>36.643999999999998</v>
      </c>
      <c r="O5">
        <f t="shared" si="8"/>
        <v>38.72</v>
      </c>
      <c r="P5">
        <f t="shared" si="9"/>
        <v>-2.0760000000000005</v>
      </c>
      <c r="Q5">
        <f t="shared" si="4"/>
        <v>3.3560000000000016</v>
      </c>
      <c r="R5">
        <v>3.3559999999999999</v>
      </c>
    </row>
    <row r="6" spans="1:19" x14ac:dyDescent="0.25">
      <c r="A6">
        <v>5</v>
      </c>
      <c r="B6">
        <v>45</v>
      </c>
      <c r="C6">
        <f t="shared" si="5"/>
        <v>42.08</v>
      </c>
      <c r="D6">
        <f t="shared" si="6"/>
        <v>44.160000000000004</v>
      </c>
      <c r="E6">
        <f t="shared" si="0"/>
        <v>2.9200000000000017</v>
      </c>
      <c r="F6">
        <f t="shared" si="1"/>
        <v>0.83999999999999631</v>
      </c>
      <c r="H6">
        <f t="shared" si="2"/>
        <v>2.9200000000000017</v>
      </c>
      <c r="I6">
        <f t="shared" si="3"/>
        <v>0.83999999999999631</v>
      </c>
      <c r="N6">
        <f t="shared" si="7"/>
        <v>35.776159999999997</v>
      </c>
      <c r="O6">
        <f t="shared" si="8"/>
        <v>37.650799999999997</v>
      </c>
      <c r="P6">
        <f t="shared" si="9"/>
        <v>-1.874640000000001</v>
      </c>
      <c r="Q6">
        <f t="shared" si="4"/>
        <v>9.2238400000000027</v>
      </c>
      <c r="R6">
        <v>9.2238399999999992</v>
      </c>
    </row>
    <row r="7" spans="1:19" x14ac:dyDescent="0.25">
      <c r="A7">
        <v>6</v>
      </c>
      <c r="B7">
        <v>35</v>
      </c>
      <c r="C7">
        <f t="shared" si="5"/>
        <v>42.664000000000001</v>
      </c>
      <c r="D7">
        <f t="shared" si="6"/>
        <v>42.583999999999996</v>
      </c>
      <c r="E7">
        <f t="shared" si="0"/>
        <v>-7.6640000000000015</v>
      </c>
      <c r="F7">
        <f t="shared" si="1"/>
        <v>-7.5839999999999961</v>
      </c>
      <c r="H7">
        <f t="shared" si="2"/>
        <v>7.6640000000000015</v>
      </c>
      <c r="I7">
        <f t="shared" si="3"/>
        <v>7.5839999999999961</v>
      </c>
      <c r="N7">
        <f t="shared" si="7"/>
        <v>37.222102399999997</v>
      </c>
      <c r="O7">
        <f t="shared" si="8"/>
        <v>38.543312</v>
      </c>
      <c r="P7">
        <f t="shared" si="9"/>
        <v>-1.3212096</v>
      </c>
      <c r="Q7">
        <f t="shared" si="4"/>
        <v>-2.2221023999999971</v>
      </c>
      <c r="R7">
        <v>2.2221000000000002</v>
      </c>
    </row>
    <row r="8" spans="1:19" x14ac:dyDescent="0.25">
      <c r="A8">
        <v>7</v>
      </c>
      <c r="B8">
        <v>20</v>
      </c>
      <c r="C8">
        <f t="shared" si="5"/>
        <v>41.1312</v>
      </c>
      <c r="D8">
        <f t="shared" si="6"/>
        <v>38.113600000000005</v>
      </c>
      <c r="E8">
        <f t="shared" si="0"/>
        <v>-21.1312</v>
      </c>
      <c r="F8">
        <f t="shared" si="1"/>
        <v>-18.113600000000005</v>
      </c>
      <c r="H8">
        <f t="shared" si="2"/>
        <v>21.1312</v>
      </c>
      <c r="I8">
        <f t="shared" si="3"/>
        <v>18.113600000000005</v>
      </c>
      <c r="N8">
        <f t="shared" si="7"/>
        <v>35.100935935999999</v>
      </c>
      <c r="O8">
        <f t="shared" si="8"/>
        <v>36.555471679999997</v>
      </c>
      <c r="P8">
        <f t="shared" si="9"/>
        <v>-1.4545357440000009</v>
      </c>
      <c r="Q8">
        <f t="shared" si="4"/>
        <v>-15.100935935999999</v>
      </c>
      <c r="R8">
        <v>15.100899999999999</v>
      </c>
    </row>
    <row r="9" spans="1:19" x14ac:dyDescent="0.25">
      <c r="A9">
        <v>8</v>
      </c>
      <c r="B9">
        <v>30</v>
      </c>
      <c r="C9">
        <f t="shared" si="5"/>
        <v>36.904960000000003</v>
      </c>
      <c r="D9">
        <f t="shared" si="6"/>
        <v>30.263039999999997</v>
      </c>
      <c r="E9">
        <f t="shared" si="0"/>
        <v>-6.9049600000000027</v>
      </c>
      <c r="F9">
        <f t="shared" si="1"/>
        <v>-0.26303999999999661</v>
      </c>
      <c r="H9">
        <f t="shared" si="2"/>
        <v>6.9049600000000027</v>
      </c>
      <c r="I9">
        <f t="shared" si="3"/>
        <v>0.26303999999999661</v>
      </c>
      <c r="N9">
        <f t="shared" si="7"/>
        <v>28.210063255039998</v>
      </c>
      <c r="O9">
        <f t="shared" si="8"/>
        <v>30.570655155199997</v>
      </c>
      <c r="P9">
        <f t="shared" si="9"/>
        <v>-2.3605919001600006</v>
      </c>
      <c r="Q9">
        <f t="shared" si="4"/>
        <v>1.7899367449600021</v>
      </c>
      <c r="R9">
        <v>1.7899369999999999</v>
      </c>
    </row>
    <row r="10" spans="1:19" x14ac:dyDescent="0.25">
      <c r="A10">
        <v>9</v>
      </c>
      <c r="B10">
        <v>35</v>
      </c>
      <c r="C10">
        <f t="shared" si="5"/>
        <v>35.523968000000004</v>
      </c>
      <c r="D10">
        <f t="shared" si="6"/>
        <v>36.747136000000005</v>
      </c>
      <c r="E10">
        <f t="shared" si="0"/>
        <v>-0.52396800000000354</v>
      </c>
      <c r="F10">
        <f t="shared" si="1"/>
        <v>-1.7471360000000047</v>
      </c>
      <c r="H10">
        <f t="shared" si="2"/>
        <v>0.52396800000000354</v>
      </c>
      <c r="I10">
        <f t="shared" si="3"/>
        <v>1.7471360000000047</v>
      </c>
      <c r="N10">
        <f t="shared" si="7"/>
        <v>26.493848583065599</v>
      </c>
      <c r="O10">
        <f t="shared" si="8"/>
        <v>28.747044278527998</v>
      </c>
      <c r="P10">
        <f t="shared" si="9"/>
        <v>-2.2531956954624004</v>
      </c>
      <c r="Q10">
        <f t="shared" si="4"/>
        <v>8.5061514169344008</v>
      </c>
      <c r="R10">
        <v>8.5061509999999991</v>
      </c>
    </row>
    <row r="11" spans="1:19" x14ac:dyDescent="0.25">
      <c r="A11">
        <v>10</v>
      </c>
      <c r="B11">
        <v>20</v>
      </c>
      <c r="C11">
        <f t="shared" si="5"/>
        <v>35.419174400000003</v>
      </c>
      <c r="D11">
        <f t="shared" si="6"/>
        <v>34.475686400000001</v>
      </c>
      <c r="E11">
        <f t="shared" si="0"/>
        <v>-15.419174400000003</v>
      </c>
      <c r="F11">
        <f t="shared" si="1"/>
        <v>-14.475686400000001</v>
      </c>
      <c r="H11">
        <f t="shared" si="2"/>
        <v>15.419174400000003</v>
      </c>
      <c r="I11">
        <f t="shared" si="3"/>
        <v>14.475686400000001</v>
      </c>
      <c r="N11">
        <f t="shared" si="7"/>
        <v>27.302867397699583</v>
      </c>
      <c r="O11">
        <f t="shared" si="8"/>
        <v>29.045694008145919</v>
      </c>
      <c r="P11">
        <f t="shared" si="9"/>
        <v>-1.7428266104463361</v>
      </c>
      <c r="Q11">
        <f t="shared" si="4"/>
        <v>-7.3028673976995826</v>
      </c>
      <c r="R11">
        <v>7.3028700000000004</v>
      </c>
    </row>
    <row r="12" spans="1:19" x14ac:dyDescent="0.25">
      <c r="A12">
        <v>11</v>
      </c>
      <c r="B12">
        <v>15</v>
      </c>
      <c r="C12">
        <f t="shared" si="5"/>
        <v>32.335339520000005</v>
      </c>
      <c r="D12">
        <f t="shared" si="6"/>
        <v>26.733762560000002</v>
      </c>
      <c r="E12">
        <f t="shared" si="0"/>
        <v>-17.335339520000005</v>
      </c>
      <c r="F12">
        <f t="shared" si="1"/>
        <v>-11.733762560000002</v>
      </c>
      <c r="H12">
        <f t="shared" si="2"/>
        <v>17.335339520000005</v>
      </c>
      <c r="I12">
        <f t="shared" si="3"/>
        <v>11.733762560000002</v>
      </c>
      <c r="N12">
        <f t="shared" si="7"/>
        <v>22.931008524081395</v>
      </c>
      <c r="O12">
        <f t="shared" si="8"/>
        <v>25.112007178389707</v>
      </c>
      <c r="P12">
        <f t="shared" si="9"/>
        <v>-2.1809986543083113</v>
      </c>
      <c r="Q12">
        <f t="shared" si="4"/>
        <v>-7.9310085240813954</v>
      </c>
      <c r="R12">
        <v>7.9310099999999997</v>
      </c>
    </row>
    <row r="13" spans="1:19" x14ac:dyDescent="0.25">
      <c r="A13">
        <v>12</v>
      </c>
      <c r="B13">
        <v>40</v>
      </c>
      <c r="C13">
        <f t="shared" si="5"/>
        <v>28.868271616000005</v>
      </c>
      <c r="D13">
        <f t="shared" si="6"/>
        <v>25.295081984000003</v>
      </c>
      <c r="E13">
        <f t="shared" si="0"/>
        <v>11.131728383999995</v>
      </c>
      <c r="F13">
        <f t="shared" si="1"/>
        <v>14.704918015999997</v>
      </c>
      <c r="H13">
        <f t="shared" si="2"/>
        <v>11.131728383999995</v>
      </c>
      <c r="I13">
        <f t="shared" si="3"/>
        <v>14.704918015999997</v>
      </c>
      <c r="N13">
        <f t="shared" si="7"/>
        <v>17.894846801103778</v>
      </c>
      <c r="O13">
        <f t="shared" si="8"/>
        <v>20.551705966856975</v>
      </c>
      <c r="P13">
        <f t="shared" si="9"/>
        <v>-2.6568591657531955</v>
      </c>
      <c r="Q13">
        <f t="shared" si="4"/>
        <v>22.105153198896222</v>
      </c>
      <c r="R13">
        <v>22.105149999999998</v>
      </c>
    </row>
    <row r="14" spans="1:19" x14ac:dyDescent="0.25">
      <c r="A14">
        <v>13</v>
      </c>
      <c r="B14">
        <v>55</v>
      </c>
      <c r="C14">
        <f t="shared" si="5"/>
        <v>31.094617292800002</v>
      </c>
      <c r="D14">
        <f t="shared" si="6"/>
        <v>37.691222425600003</v>
      </c>
      <c r="E14">
        <f>(B14-C14)</f>
        <v>23.905382707199998</v>
      </c>
      <c r="F14">
        <f t="shared" si="1"/>
        <v>17.308777574399997</v>
      </c>
      <c r="H14">
        <f t="shared" si="2"/>
        <v>23.905382707199998</v>
      </c>
      <c r="I14">
        <f t="shared" si="3"/>
        <v>17.308777574399997</v>
      </c>
      <c r="N14">
        <f t="shared" si="7"/>
        <v>23.195842786953222</v>
      </c>
      <c r="O14">
        <f t="shared" si="8"/>
        <v>24.526392760772644</v>
      </c>
      <c r="P14">
        <f t="shared" si="9"/>
        <v>-1.3305499738194224</v>
      </c>
      <c r="Q14">
        <f t="shared" si="4"/>
        <v>31.804157213046778</v>
      </c>
      <c r="R14">
        <v>31.80416</v>
      </c>
    </row>
    <row r="15" spans="1:19" x14ac:dyDescent="0.25">
      <c r="A15">
        <v>14</v>
      </c>
      <c r="B15">
        <v>35</v>
      </c>
      <c r="C15">
        <f t="shared" si="5"/>
        <v>35.875693834240003</v>
      </c>
      <c r="D15">
        <f t="shared" si="6"/>
        <v>41.479883837439999</v>
      </c>
      <c r="E15">
        <f t="shared" si="0"/>
        <v>-0.87569383424000335</v>
      </c>
      <c r="F15">
        <f t="shared" si="1"/>
        <v>-6.4798838374399992</v>
      </c>
      <c r="H15">
        <f t="shared" si="2"/>
        <v>0.87569383424000335</v>
      </c>
      <c r="I15">
        <f t="shared" si="3"/>
        <v>6.4798838374399992</v>
      </c>
      <c r="N15">
        <f t="shared" si="7"/>
        <v>33.314789409830645</v>
      </c>
      <c r="O15">
        <f t="shared" si="8"/>
        <v>32.737089950867258</v>
      </c>
      <c r="P15">
        <f t="shared" si="9"/>
        <v>0.57769945896338482</v>
      </c>
      <c r="Q15">
        <f t="shared" si="4"/>
        <v>1.6852105901693548</v>
      </c>
      <c r="R15">
        <v>1.685211</v>
      </c>
    </row>
    <row r="16" spans="1:19" x14ac:dyDescent="0.25">
      <c r="A16">
        <v>15</v>
      </c>
      <c r="B16">
        <v>25</v>
      </c>
      <c r="C16">
        <f t="shared" si="5"/>
        <v>35.700555067392003</v>
      </c>
      <c r="D16">
        <f t="shared" si="6"/>
        <v>31.987763531776004</v>
      </c>
      <c r="E16">
        <f t="shared" si="0"/>
        <v>-10.700555067392003</v>
      </c>
      <c r="F16">
        <f t="shared" si="1"/>
        <v>-6.9877635317760038</v>
      </c>
      <c r="H16">
        <f t="shared" si="2"/>
        <v>10.700555067392003</v>
      </c>
      <c r="I16">
        <f t="shared" si="3"/>
        <v>6.9877635317760038</v>
      </c>
      <c r="N16">
        <f t="shared" si="7"/>
        <v>34.499164681255003</v>
      </c>
      <c r="O16">
        <f t="shared" si="8"/>
        <v>33.820352586881455</v>
      </c>
      <c r="P16">
        <f t="shared" si="9"/>
        <v>0.67881209437354739</v>
      </c>
      <c r="Q16">
        <f t="shared" si="4"/>
        <v>-9.499164681255003</v>
      </c>
      <c r="R16">
        <v>9.4991599999999998</v>
      </c>
    </row>
    <row r="17" spans="1:18" x14ac:dyDescent="0.25">
      <c r="A17">
        <v>16</v>
      </c>
      <c r="B17">
        <v>55</v>
      </c>
      <c r="C17">
        <f t="shared" si="5"/>
        <v>33.560444053913599</v>
      </c>
      <c r="D17">
        <f t="shared" si="6"/>
        <v>31.507896948326401</v>
      </c>
      <c r="E17">
        <f t="shared" si="0"/>
        <v>21.439555946086401</v>
      </c>
      <c r="F17">
        <f t="shared" si="1"/>
        <v>23.492103051673599</v>
      </c>
      <c r="H17">
        <f t="shared" si="2"/>
        <v>21.439555946086401</v>
      </c>
      <c r="I17">
        <f t="shared" si="3"/>
        <v>23.492103051673599</v>
      </c>
      <c r="N17">
        <f t="shared" si="7"/>
        <v>31.758277490376749</v>
      </c>
      <c r="O17">
        <f t="shared" si="8"/>
        <v>31.6494152768785</v>
      </c>
      <c r="P17">
        <f t="shared" si="9"/>
        <v>0.10886221349824693</v>
      </c>
      <c r="Q17">
        <f t="shared" si="4"/>
        <v>23.241722509623251</v>
      </c>
      <c r="R17">
        <v>23.241720000000001</v>
      </c>
    </row>
    <row r="18" spans="1:18" x14ac:dyDescent="0.25">
      <c r="A18">
        <v>17</v>
      </c>
      <c r="B18">
        <v>55</v>
      </c>
      <c r="C18">
        <f t="shared" si="5"/>
        <v>37.848355243130882</v>
      </c>
      <c r="D18">
        <f t="shared" si="6"/>
        <v>47.655705884917758</v>
      </c>
      <c r="E18">
        <f t="shared" si="0"/>
        <v>17.151644756869118</v>
      </c>
      <c r="F18">
        <f t="shared" si="1"/>
        <v>7.3442941150822421</v>
      </c>
      <c r="H18">
        <f t="shared" si="2"/>
        <v>17.151644756869118</v>
      </c>
      <c r="I18">
        <f t="shared" si="3"/>
        <v>7.3442941150822421</v>
      </c>
      <c r="N18">
        <f t="shared" si="7"/>
        <v>40.234159807339367</v>
      </c>
      <c r="O18">
        <f t="shared" si="8"/>
        <v>38.730794243263723</v>
      </c>
      <c r="P18">
        <f t="shared" si="9"/>
        <v>1.5033655640756423</v>
      </c>
      <c r="Q18">
        <f t="shared" si="4"/>
        <v>14.765840192660633</v>
      </c>
      <c r="R18">
        <v>14.765840000000001</v>
      </c>
    </row>
    <row r="19" spans="1:18" x14ac:dyDescent="0.25">
      <c r="A19">
        <v>18</v>
      </c>
      <c r="B19">
        <v>40</v>
      </c>
      <c r="C19">
        <f t="shared" si="5"/>
        <v>41.278684194504706</v>
      </c>
      <c r="D19">
        <f t="shared" si="6"/>
        <v>42.25493171218023</v>
      </c>
      <c r="E19">
        <f t="shared" si="0"/>
        <v>-1.2786841945047058</v>
      </c>
      <c r="F19">
        <f t="shared" si="1"/>
        <v>-2.2549317121802304</v>
      </c>
      <c r="H19">
        <f t="shared" si="2"/>
        <v>1.2786841945047058</v>
      </c>
      <c r="I19">
        <f t="shared" si="3"/>
        <v>2.2549317121802304</v>
      </c>
      <c r="N19">
        <f t="shared" si="7"/>
        <v>47.053227840772827</v>
      </c>
      <c r="O19">
        <f t="shared" si="8"/>
        <v>44.66391186513755</v>
      </c>
      <c r="P19">
        <f t="shared" si="9"/>
        <v>2.3893159756352791</v>
      </c>
      <c r="Q19">
        <f t="shared" si="4"/>
        <v>-7.0532278407728271</v>
      </c>
      <c r="R19">
        <v>7.0532300000000001</v>
      </c>
    </row>
    <row r="20" spans="1:18" x14ac:dyDescent="0.25">
      <c r="A20">
        <v>19</v>
      </c>
      <c r="B20">
        <v>35</v>
      </c>
      <c r="C20">
        <f t="shared" si="5"/>
        <v>41.022947355603762</v>
      </c>
      <c r="D20">
        <f t="shared" si="6"/>
        <v>39.925725167196568</v>
      </c>
      <c r="E20">
        <f t="shared" si="0"/>
        <v>-6.0229473556037618</v>
      </c>
      <c r="F20">
        <f t="shared" si="1"/>
        <v>-4.9257251671965676</v>
      </c>
      <c r="H20">
        <f t="shared" si="2"/>
        <v>6.0229473556037618</v>
      </c>
      <c r="I20">
        <f t="shared" si="3"/>
        <v>4.9257251671965676</v>
      </c>
      <c r="N20">
        <f t="shared" si="7"/>
        <v>46.903381793729885</v>
      </c>
      <c r="O20">
        <f t="shared" si="8"/>
        <v>44.937259488540974</v>
      </c>
      <c r="P20">
        <f t="shared" si="9"/>
        <v>1.9661223051889081</v>
      </c>
      <c r="Q20">
        <f t="shared" si="4"/>
        <v>-11.903381793729885</v>
      </c>
      <c r="R20">
        <v>11.9034</v>
      </c>
    </row>
    <row r="21" spans="1:18" x14ac:dyDescent="0.25">
      <c r="A21">
        <v>20</v>
      </c>
      <c r="B21">
        <v>60</v>
      </c>
      <c r="C21">
        <f t="shared" si="5"/>
        <v>39.818357884483007</v>
      </c>
      <c r="D21">
        <f t="shared" si="6"/>
        <v>38.06751225528582</v>
      </c>
      <c r="E21">
        <f t="shared" si="0"/>
        <v>20.181642115516993</v>
      </c>
      <c r="F21">
        <f t="shared" si="1"/>
        <v>21.93248774471418</v>
      </c>
      <c r="H21">
        <f t="shared" si="2"/>
        <v>20.181642115516993</v>
      </c>
      <c r="I21">
        <f t="shared" si="3"/>
        <v>21.93248774471418</v>
      </c>
      <c r="N21">
        <f t="shared" si="7"/>
        <v>44.584286653176036</v>
      </c>
      <c r="O21">
        <f t="shared" si="8"/>
        <v>43.332367255610919</v>
      </c>
      <c r="P21">
        <f t="shared" si="9"/>
        <v>1.2519193975651155</v>
      </c>
      <c r="Q21">
        <f t="shared" si="4"/>
        <v>15.415713346823964</v>
      </c>
      <c r="R21">
        <v>15.415710000000001</v>
      </c>
    </row>
    <row r="22" spans="1:18" x14ac:dyDescent="0.25">
      <c r="A22">
        <v>21</v>
      </c>
      <c r="B22">
        <v>75</v>
      </c>
      <c r="C22">
        <f t="shared" si="5"/>
        <v>43.854686307586405</v>
      </c>
      <c r="D22">
        <f t="shared" si="6"/>
        <v>52.977850531311518</v>
      </c>
      <c r="E22">
        <f t="shared" si="0"/>
        <v>31.145313692413595</v>
      </c>
      <c r="F22">
        <f t="shared" si="1"/>
        <v>22.022149468688482</v>
      </c>
      <c r="H22">
        <f t="shared" si="2"/>
        <v>31.145313692413595</v>
      </c>
      <c r="I22">
        <f t="shared" si="3"/>
        <v>22.022149468688482</v>
      </c>
      <c r="N22">
        <f t="shared" si="7"/>
        <v>51.385862855597786</v>
      </c>
      <c r="O22">
        <f t="shared" si="8"/>
        <v>49.209000657223228</v>
      </c>
      <c r="P22">
        <f t="shared" si="9"/>
        <v>2.1768621983745544</v>
      </c>
      <c r="Q22">
        <f t="shared" si="4"/>
        <v>23.614137144402214</v>
      </c>
      <c r="R22">
        <v>23.614139999999999</v>
      </c>
    </row>
    <row r="23" spans="1:18" x14ac:dyDescent="0.25">
      <c r="A23">
        <v>22</v>
      </c>
      <c r="B23">
        <v>50</v>
      </c>
      <c r="C23">
        <f t="shared" si="5"/>
        <v>50.083749046069123</v>
      </c>
      <c r="D23">
        <f t="shared" si="6"/>
        <v>57.067975988799496</v>
      </c>
      <c r="E23">
        <f t="shared" si="0"/>
        <v>-8.3749046069122812E-2</v>
      </c>
      <c r="F23">
        <f t="shared" si="1"/>
        <v>-7.0679759887994962</v>
      </c>
      <c r="H23">
        <f t="shared" si="2"/>
        <v>8.3749046069122812E-2</v>
      </c>
      <c r="I23">
        <f t="shared" si="3"/>
        <v>7.0679759887994962</v>
      </c>
      <c r="N23">
        <f t="shared" si="7"/>
        <v>62.063814425957133</v>
      </c>
      <c r="O23">
        <f t="shared" si="8"/>
        <v>58.470103998918447</v>
      </c>
      <c r="P23">
        <f t="shared" si="9"/>
        <v>3.5937104270386873</v>
      </c>
      <c r="Q23">
        <f t="shared" si="4"/>
        <v>-12.063814425957133</v>
      </c>
      <c r="R23">
        <v>12.063800000000001</v>
      </c>
    </row>
    <row r="24" spans="1:18" x14ac:dyDescent="0.25">
      <c r="A24">
        <v>23</v>
      </c>
      <c r="B24">
        <v>40</v>
      </c>
      <c r="C24">
        <f t="shared" si="5"/>
        <v>50.066999236855295</v>
      </c>
      <c r="D24">
        <f t="shared" si="6"/>
        <v>45.842963452789427</v>
      </c>
      <c r="E24">
        <f t="shared" si="0"/>
        <v>-10.066999236855295</v>
      </c>
      <c r="F24">
        <f t="shared" si="1"/>
        <v>-5.8429634527894265</v>
      </c>
      <c r="H24">
        <f t="shared" si="2"/>
        <v>10.066999236855295</v>
      </c>
      <c r="I24">
        <f t="shared" si="3"/>
        <v>5.8429634527894265</v>
      </c>
      <c r="N24">
        <f t="shared" si="7"/>
        <v>61.314551659651251</v>
      </c>
      <c r="O24">
        <f t="shared" si="8"/>
        <v>58.444670098169993</v>
      </c>
      <c r="P24">
        <f t="shared" si="9"/>
        <v>2.8698815614812596</v>
      </c>
      <c r="Q24">
        <f t="shared" si="4"/>
        <v>-21.314551659651251</v>
      </c>
      <c r="R24">
        <v>21.314599999999999</v>
      </c>
    </row>
    <row r="25" spans="1:18" x14ac:dyDescent="0.25">
      <c r="A25">
        <v>24</v>
      </c>
      <c r="B25">
        <v>65</v>
      </c>
      <c r="C25">
        <f t="shared" si="5"/>
        <v>48.053599389484233</v>
      </c>
      <c r="D25">
        <f t="shared" si="6"/>
        <v>46.561221165181642</v>
      </c>
      <c r="E25">
        <f t="shared" si="0"/>
        <v>16.946400610515767</v>
      </c>
      <c r="F25">
        <f t="shared" si="1"/>
        <v>18.438778834818358</v>
      </c>
      <c r="H25">
        <f t="shared" si="2"/>
        <v>16.946400610515767</v>
      </c>
      <c r="I25">
        <f t="shared" si="3"/>
        <v>18.438778834818358</v>
      </c>
      <c r="N25">
        <f t="shared" si="7"/>
        <v>56.511194623658056</v>
      </c>
      <c r="O25">
        <f t="shared" si="8"/>
        <v>54.920186161755872</v>
      </c>
      <c r="P25">
        <f t="shared" si="9"/>
        <v>1.5910084619021831</v>
      </c>
      <c r="Q25">
        <f t="shared" si="4"/>
        <v>8.4888053763419435</v>
      </c>
      <c r="R25">
        <v>8.4888049999999993</v>
      </c>
    </row>
    <row r="26" spans="1:18" x14ac:dyDescent="0.25">
      <c r="A26">
        <v>25</v>
      </c>
      <c r="C26">
        <f t="shared" si="5"/>
        <v>51.442879511587385</v>
      </c>
      <c r="D26">
        <f t="shared" si="6"/>
        <v>59.116866690375247</v>
      </c>
      <c r="N26">
        <f t="shared" si="7"/>
        <v>61.158173021043339</v>
      </c>
      <c r="O26">
        <f t="shared" si="8"/>
        <v>59.05783623656064</v>
      </c>
      <c r="P26">
        <f t="shared" si="9"/>
        <v>2.1003367844827001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F21" sqref="F21"/>
    </sheetView>
  </sheetViews>
  <sheetFormatPr defaultRowHeight="15" x14ac:dyDescent="0.25"/>
  <sheetData>
    <row r="1" spans="1:8" x14ac:dyDescent="0.25">
      <c r="A1" t="s">
        <v>23</v>
      </c>
      <c r="B1" t="s">
        <v>25</v>
      </c>
      <c r="C1" t="s">
        <v>27</v>
      </c>
      <c r="E1" t="s">
        <v>3</v>
      </c>
      <c r="F1" t="s">
        <v>28</v>
      </c>
      <c r="H1" t="s">
        <v>29</v>
      </c>
    </row>
    <row r="2" spans="1:8" x14ac:dyDescent="0.25">
      <c r="A2" t="s">
        <v>24</v>
      </c>
      <c r="B2" t="s">
        <v>26</v>
      </c>
      <c r="C2" t="s">
        <v>26</v>
      </c>
    </row>
    <row r="3" spans="1:8" x14ac:dyDescent="0.25">
      <c r="A3">
        <v>1</v>
      </c>
      <c r="B3">
        <v>7</v>
      </c>
      <c r="C3">
        <v>1.5</v>
      </c>
    </row>
    <row r="4" spans="1:8" x14ac:dyDescent="0.25">
      <c r="A4">
        <v>2</v>
      </c>
      <c r="B4">
        <v>2</v>
      </c>
      <c r="C4">
        <v>1</v>
      </c>
    </row>
    <row r="5" spans="1:8" x14ac:dyDescent="0.25">
      <c r="A5">
        <v>3</v>
      </c>
      <c r="B5">
        <v>6</v>
      </c>
      <c r="C5">
        <v>1.3</v>
      </c>
    </row>
    <row r="6" spans="1:8" x14ac:dyDescent="0.25">
      <c r="A6">
        <v>4</v>
      </c>
      <c r="B6">
        <v>4</v>
      </c>
      <c r="C6">
        <v>1.5</v>
      </c>
      <c r="F6">
        <f>(AVERAGE(C3:C5))</f>
        <v>1.2666666666666666</v>
      </c>
    </row>
    <row r="7" spans="1:8" x14ac:dyDescent="0.25">
      <c r="A7">
        <v>5</v>
      </c>
      <c r="B7">
        <v>14</v>
      </c>
      <c r="C7">
        <v>2.5</v>
      </c>
      <c r="F7">
        <f t="shared" ref="F7:F15" si="0">(AVERAGE(C4:C6))</f>
        <v>1.2666666666666666</v>
      </c>
    </row>
    <row r="8" spans="1:8" x14ac:dyDescent="0.25">
      <c r="A8">
        <v>6</v>
      </c>
      <c r="B8">
        <v>15</v>
      </c>
      <c r="C8">
        <v>2.7</v>
      </c>
      <c r="F8">
        <f t="shared" si="0"/>
        <v>1.7666666666666666</v>
      </c>
    </row>
    <row r="9" spans="1:8" x14ac:dyDescent="0.25">
      <c r="A9">
        <v>7</v>
      </c>
      <c r="B9">
        <v>16</v>
      </c>
      <c r="C9">
        <v>2.4</v>
      </c>
      <c r="E9">
        <f>(AVERAGE(C3:C8))</f>
        <v>1.75</v>
      </c>
      <c r="F9">
        <f t="shared" si="0"/>
        <v>2.2333333333333334</v>
      </c>
    </row>
    <row r="10" spans="1:8" x14ac:dyDescent="0.25">
      <c r="A10">
        <v>8</v>
      </c>
      <c r="B10">
        <v>12</v>
      </c>
      <c r="C10">
        <v>2</v>
      </c>
      <c r="E10">
        <f t="shared" ref="E10:E15" si="1">(AVERAGE(C4:C9))</f>
        <v>1.9000000000000001</v>
      </c>
      <c r="F10">
        <f t="shared" si="0"/>
        <v>2.5333333333333332</v>
      </c>
    </row>
    <row r="11" spans="1:8" x14ac:dyDescent="0.25">
      <c r="A11">
        <v>9</v>
      </c>
      <c r="B11">
        <v>14</v>
      </c>
      <c r="C11">
        <v>2.7</v>
      </c>
      <c r="E11">
        <f t="shared" si="1"/>
        <v>2.0666666666666669</v>
      </c>
      <c r="F11">
        <f t="shared" si="0"/>
        <v>2.3666666666666667</v>
      </c>
    </row>
    <row r="12" spans="1:8" x14ac:dyDescent="0.25">
      <c r="A12">
        <v>10</v>
      </c>
      <c r="B12">
        <v>20</v>
      </c>
      <c r="C12">
        <v>4.4000000000000004</v>
      </c>
      <c r="E12">
        <f t="shared" si="1"/>
        <v>2.3000000000000003</v>
      </c>
      <c r="F12">
        <f t="shared" si="0"/>
        <v>2.3666666666666667</v>
      </c>
    </row>
    <row r="13" spans="1:8" x14ac:dyDescent="0.25">
      <c r="A13">
        <v>11</v>
      </c>
      <c r="B13">
        <v>15</v>
      </c>
      <c r="C13">
        <v>3.4</v>
      </c>
      <c r="E13">
        <f t="shared" si="1"/>
        <v>2.7833333333333337</v>
      </c>
      <c r="F13">
        <f t="shared" si="0"/>
        <v>3.0333333333333337</v>
      </c>
    </row>
    <row r="14" spans="1:8" x14ac:dyDescent="0.25">
      <c r="A14">
        <v>12</v>
      </c>
      <c r="B14">
        <v>7</v>
      </c>
      <c r="C14">
        <v>1.7</v>
      </c>
      <c r="E14">
        <f t="shared" si="1"/>
        <v>2.9333333333333336</v>
      </c>
      <c r="F14">
        <f t="shared" si="0"/>
        <v>3.5</v>
      </c>
    </row>
    <row r="15" spans="1:8" x14ac:dyDescent="0.25">
      <c r="A15">
        <v>13</v>
      </c>
      <c r="B15">
        <v>10</v>
      </c>
      <c r="E15">
        <f t="shared" si="1"/>
        <v>2.7666666666666671</v>
      </c>
      <c r="F15">
        <f t="shared" si="0"/>
        <v>3.1666666666666665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M21" sqref="M21"/>
    </sheetView>
  </sheetViews>
  <sheetFormatPr defaultRowHeight="15" x14ac:dyDescent="0.25"/>
  <sheetData>
    <row r="1" spans="1:9" x14ac:dyDescent="0.25">
      <c r="A1" t="s">
        <v>30</v>
      </c>
    </row>
    <row r="2" spans="1:9" ht="15.75" thickBot="1" x14ac:dyDescent="0.3"/>
    <row r="3" spans="1:9" x14ac:dyDescent="0.25">
      <c r="A3" s="5" t="s">
        <v>31</v>
      </c>
      <c r="B3" s="5"/>
    </row>
    <row r="4" spans="1:9" x14ac:dyDescent="0.25">
      <c r="A4" s="2" t="s">
        <v>32</v>
      </c>
      <c r="B4" s="2">
        <v>0.64471536067225554</v>
      </c>
    </row>
    <row r="5" spans="1:9" x14ac:dyDescent="0.25">
      <c r="A5" s="2" t="s">
        <v>33</v>
      </c>
      <c r="B5" s="2">
        <v>0.41565789628675659</v>
      </c>
    </row>
    <row r="6" spans="1:9" x14ac:dyDescent="0.25">
      <c r="A6" s="2" t="s">
        <v>34</v>
      </c>
      <c r="B6" s="2">
        <v>0.35722368591543219</v>
      </c>
    </row>
    <row r="7" spans="1:9" x14ac:dyDescent="0.25">
      <c r="A7" s="2" t="s">
        <v>35</v>
      </c>
      <c r="B7" s="2">
        <v>0.77915515180402328</v>
      </c>
    </row>
    <row r="8" spans="1:9" ht="15.75" thickBot="1" x14ac:dyDescent="0.3">
      <c r="A8" s="3" t="s">
        <v>36</v>
      </c>
      <c r="B8" s="3">
        <v>12</v>
      </c>
    </row>
    <row r="10" spans="1:9" ht="15.75" thickBot="1" x14ac:dyDescent="0.3">
      <c r="A10" t="s">
        <v>37</v>
      </c>
    </row>
    <row r="11" spans="1:9" x14ac:dyDescent="0.25">
      <c r="A11" s="4"/>
      <c r="B11" s="4" t="s">
        <v>42</v>
      </c>
      <c r="C11" s="4" t="s">
        <v>43</v>
      </c>
      <c r="D11" s="4" t="s">
        <v>44</v>
      </c>
      <c r="E11" s="4" t="s">
        <v>45</v>
      </c>
      <c r="F11" s="4" t="s">
        <v>46</v>
      </c>
    </row>
    <row r="12" spans="1:9" x14ac:dyDescent="0.25">
      <c r="A12" s="2" t="s">
        <v>38</v>
      </c>
      <c r="B12" s="2">
        <v>1</v>
      </c>
      <c r="C12" s="2">
        <v>4.3183391608391624</v>
      </c>
      <c r="D12" s="2">
        <v>4.3183391608391624</v>
      </c>
      <c r="E12" s="2">
        <v>7.1132628240448357</v>
      </c>
      <c r="F12" s="2">
        <v>2.3610997351755002E-2</v>
      </c>
    </row>
    <row r="13" spans="1:9" x14ac:dyDescent="0.25">
      <c r="A13" s="2" t="s">
        <v>39</v>
      </c>
      <c r="B13" s="2">
        <v>10</v>
      </c>
      <c r="C13" s="2">
        <v>6.0708275058275056</v>
      </c>
      <c r="D13" s="2">
        <v>0.60708275058275052</v>
      </c>
      <c r="E13" s="2"/>
      <c r="F13" s="2"/>
    </row>
    <row r="14" spans="1:9" ht="15.75" thickBot="1" x14ac:dyDescent="0.3">
      <c r="A14" s="3" t="s">
        <v>40</v>
      </c>
      <c r="B14" s="3">
        <v>11</v>
      </c>
      <c r="C14" s="3">
        <v>10.389166666666668</v>
      </c>
      <c r="D14" s="3"/>
      <c r="E14" s="3"/>
      <c r="F14" s="3"/>
    </row>
    <row r="15" spans="1:9" ht="15.75" thickBot="1" x14ac:dyDescent="0.3"/>
    <row r="16" spans="1:9" x14ac:dyDescent="0.25">
      <c r="A16" s="4"/>
      <c r="B16" s="4" t="s">
        <v>47</v>
      </c>
      <c r="C16" s="4" t="s">
        <v>35</v>
      </c>
      <c r="D16" s="4" t="s">
        <v>48</v>
      </c>
      <c r="E16" s="4" t="s">
        <v>49</v>
      </c>
      <c r="F16" s="4" t="s">
        <v>50</v>
      </c>
      <c r="G16" s="4" t="s">
        <v>51</v>
      </c>
      <c r="H16" s="4" t="s">
        <v>52</v>
      </c>
      <c r="I16" s="4" t="s">
        <v>53</v>
      </c>
    </row>
    <row r="17" spans="1:9" x14ac:dyDescent="0.25">
      <c r="A17" s="2" t="s">
        <v>41</v>
      </c>
      <c r="B17" s="2">
        <v>1.1287878787878789</v>
      </c>
      <c r="C17" s="2">
        <v>0.47953684669892788</v>
      </c>
      <c r="D17" s="2">
        <v>2.3539127108965965</v>
      </c>
      <c r="E17" s="2">
        <v>4.0370318261023302E-2</v>
      </c>
      <c r="F17" s="2">
        <v>6.031319969901161E-2</v>
      </c>
      <c r="G17" s="2">
        <v>2.197262557876746</v>
      </c>
      <c r="H17" s="2">
        <v>6.031319969901161E-2</v>
      </c>
      <c r="I17" s="2">
        <v>2.197262557876746</v>
      </c>
    </row>
    <row r="18" spans="1:9" ht="15.75" thickBot="1" x14ac:dyDescent="0.3">
      <c r="A18" s="3" t="s">
        <v>54</v>
      </c>
      <c r="B18" s="3">
        <v>0.17377622377622376</v>
      </c>
      <c r="C18" s="3">
        <v>6.5156227025197633E-2</v>
      </c>
      <c r="D18" s="3">
        <v>2.6670700823272027</v>
      </c>
      <c r="E18" s="3">
        <v>2.3610997351755033E-2</v>
      </c>
      <c r="F18" s="3">
        <v>2.8599102892542833E-2</v>
      </c>
      <c r="G18" s="3">
        <v>0.31895334465990466</v>
      </c>
      <c r="H18" s="3">
        <v>2.8599102892542833E-2</v>
      </c>
      <c r="I18" s="3">
        <v>0.31895334465990466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workbookViewId="0">
      <selection activeCell="O4" sqref="O4"/>
    </sheetView>
  </sheetViews>
  <sheetFormatPr defaultRowHeight="15" x14ac:dyDescent="0.25"/>
  <cols>
    <col min="1" max="2" width="9.28515625" customWidth="1"/>
  </cols>
  <sheetData>
    <row r="1" spans="1:18" x14ac:dyDescent="0.25">
      <c r="C1">
        <v>2010</v>
      </c>
      <c r="D1">
        <v>2011</v>
      </c>
      <c r="E1">
        <v>2012</v>
      </c>
    </row>
    <row r="2" spans="1:18" x14ac:dyDescent="0.25">
      <c r="A2" t="s">
        <v>55</v>
      </c>
      <c r="C2">
        <v>30</v>
      </c>
      <c r="D2">
        <v>42</v>
      </c>
      <c r="E2">
        <v>40</v>
      </c>
    </row>
    <row r="3" spans="1:18" x14ac:dyDescent="0.25">
      <c r="A3" t="s">
        <v>56</v>
      </c>
      <c r="C3">
        <v>35</v>
      </c>
      <c r="D3">
        <v>44</v>
      </c>
      <c r="E3">
        <v>49</v>
      </c>
    </row>
    <row r="4" spans="1:18" x14ac:dyDescent="0.25">
      <c r="A4" t="s">
        <v>57</v>
      </c>
      <c r="C4">
        <v>42</v>
      </c>
      <c r="D4">
        <v>49</v>
      </c>
      <c r="E4">
        <v>50</v>
      </c>
    </row>
    <row r="5" spans="1:18" x14ac:dyDescent="0.25">
      <c r="A5" t="s">
        <v>58</v>
      </c>
      <c r="C5">
        <v>44</v>
      </c>
      <c r="D5">
        <v>40</v>
      </c>
      <c r="E5">
        <v>46</v>
      </c>
    </row>
    <row r="6" spans="1:18" x14ac:dyDescent="0.25">
      <c r="A6" t="s">
        <v>59</v>
      </c>
      <c r="C6">
        <v>57</v>
      </c>
      <c r="D6">
        <v>51</v>
      </c>
      <c r="E6">
        <v>61</v>
      </c>
    </row>
    <row r="7" spans="1:18" x14ac:dyDescent="0.25">
      <c r="A7" t="s">
        <v>60</v>
      </c>
      <c r="C7">
        <v>66</v>
      </c>
      <c r="D7">
        <v>74</v>
      </c>
      <c r="E7">
        <v>69</v>
      </c>
    </row>
    <row r="8" spans="1:18" x14ac:dyDescent="0.25">
      <c r="A8" t="s">
        <v>61</v>
      </c>
      <c r="C8">
        <v>84</v>
      </c>
      <c r="D8">
        <v>96</v>
      </c>
      <c r="E8">
        <v>93</v>
      </c>
      <c r="R8" t="s">
        <v>67</v>
      </c>
    </row>
    <row r="9" spans="1:18" x14ac:dyDescent="0.25">
      <c r="A9" t="s">
        <v>62</v>
      </c>
      <c r="C9">
        <v>79</v>
      </c>
      <c r="D9">
        <v>88</v>
      </c>
      <c r="E9">
        <v>91</v>
      </c>
    </row>
    <row r="10" spans="1:18" x14ac:dyDescent="0.25">
      <c r="A10" t="s">
        <v>63</v>
      </c>
      <c r="C10">
        <v>58</v>
      </c>
      <c r="D10">
        <v>63</v>
      </c>
      <c r="E10">
        <v>74</v>
      </c>
      <c r="R10" t="s">
        <v>68</v>
      </c>
    </row>
    <row r="11" spans="1:18" x14ac:dyDescent="0.25">
      <c r="A11" t="s">
        <v>64</v>
      </c>
      <c r="C11">
        <v>44</v>
      </c>
      <c r="D11">
        <v>50</v>
      </c>
      <c r="E11">
        <v>66</v>
      </c>
    </row>
    <row r="12" spans="1:18" x14ac:dyDescent="0.25">
      <c r="A12" t="s">
        <v>65</v>
      </c>
      <c r="C12">
        <v>32</v>
      </c>
      <c r="D12">
        <v>46</v>
      </c>
      <c r="E12">
        <v>34</v>
      </c>
    </row>
    <row r="13" spans="1:18" x14ac:dyDescent="0.25">
      <c r="A13" t="s">
        <v>66</v>
      </c>
      <c r="C13">
        <v>65</v>
      </c>
      <c r="D13">
        <v>60</v>
      </c>
      <c r="E13">
        <v>65</v>
      </c>
    </row>
    <row r="14" spans="1:18" x14ac:dyDescent="0.25">
      <c r="G14" t="s">
        <v>73</v>
      </c>
      <c r="H14" t="s">
        <v>74</v>
      </c>
    </row>
    <row r="15" spans="1:18" x14ac:dyDescent="0.25">
      <c r="A15" t="s">
        <v>55</v>
      </c>
      <c r="B15">
        <v>30</v>
      </c>
      <c r="G15">
        <v>1.08</v>
      </c>
      <c r="H15">
        <f>G15/(SUM(G15:G26)/12)</f>
        <v>1.0876234244880933</v>
      </c>
    </row>
    <row r="16" spans="1:18" x14ac:dyDescent="0.25">
      <c r="A16" t="s">
        <v>56</v>
      </c>
      <c r="B16">
        <v>35</v>
      </c>
      <c r="G16">
        <v>0.70638000000000001</v>
      </c>
      <c r="H16">
        <f t="shared" ref="H16:H26" si="0">G16/(SUM(G16:G27)/12)</f>
        <v>0.71136614313879576</v>
      </c>
    </row>
    <row r="17" spans="1:8" x14ac:dyDescent="0.25">
      <c r="A17" t="s">
        <v>57</v>
      </c>
      <c r="B17">
        <v>42</v>
      </c>
      <c r="G17">
        <v>0.79149999999999998</v>
      </c>
      <c r="H17">
        <f t="shared" si="0"/>
        <v>0.79708698192807947</v>
      </c>
    </row>
    <row r="18" spans="1:8" x14ac:dyDescent="0.25">
      <c r="A18" t="s">
        <v>58</v>
      </c>
      <c r="B18">
        <v>44</v>
      </c>
      <c r="G18">
        <v>0.83260000000000001</v>
      </c>
      <c r="H18">
        <f t="shared" si="0"/>
        <v>0.83847709558220984</v>
      </c>
    </row>
    <row r="19" spans="1:8" x14ac:dyDescent="0.25">
      <c r="A19" t="s">
        <v>59</v>
      </c>
      <c r="B19">
        <v>57</v>
      </c>
      <c r="C19" t="s">
        <v>71</v>
      </c>
      <c r="G19">
        <v>0.71587599999999996</v>
      </c>
      <c r="H19">
        <f t="shared" si="0"/>
        <v>0.72092917280447988</v>
      </c>
    </row>
    <row r="20" spans="1:8" x14ac:dyDescent="0.25">
      <c r="A20" t="s">
        <v>60</v>
      </c>
      <c r="B20">
        <v>66</v>
      </c>
      <c r="C20">
        <v>53</v>
      </c>
      <c r="D20" t="s">
        <v>70</v>
      </c>
      <c r="E20" t="s">
        <v>69</v>
      </c>
      <c r="F20" t="s">
        <v>72</v>
      </c>
      <c r="G20">
        <v>0.93140000000000001</v>
      </c>
      <c r="H20">
        <f t="shared" si="0"/>
        <v>0.93797449774834274</v>
      </c>
    </row>
    <row r="21" spans="1:8" x14ac:dyDescent="0.25">
      <c r="A21" t="s">
        <v>61</v>
      </c>
      <c r="B21">
        <v>84</v>
      </c>
      <c r="C21">
        <v>54</v>
      </c>
      <c r="D21">
        <f>AVERAGE(C20:C21)</f>
        <v>53.5</v>
      </c>
      <c r="E21">
        <v>66</v>
      </c>
      <c r="F21">
        <f>E21/D21</f>
        <v>1.233644859813084</v>
      </c>
      <c r="G21">
        <v>1.2493000000000001</v>
      </c>
      <c r="H21">
        <f t="shared" si="0"/>
        <v>1.2581184668638659</v>
      </c>
    </row>
    <row r="22" spans="1:8" x14ac:dyDescent="0.25">
      <c r="A22" t="s">
        <v>62</v>
      </c>
      <c r="B22">
        <v>79</v>
      </c>
      <c r="C22">
        <v>54.75</v>
      </c>
      <c r="D22">
        <f t="shared" ref="D22:D44" si="1">AVERAGE(C21:C22)</f>
        <v>54.375</v>
      </c>
      <c r="E22">
        <v>84</v>
      </c>
      <c r="F22">
        <f t="shared" ref="F22:F44" si="2">E22/D22</f>
        <v>1.5448275862068965</v>
      </c>
      <c r="G22">
        <v>1.5911999999999999</v>
      </c>
      <c r="H22">
        <f t="shared" si="0"/>
        <v>1.6024318454124571</v>
      </c>
    </row>
    <row r="23" spans="1:8" x14ac:dyDescent="0.25">
      <c r="A23" t="s">
        <v>63</v>
      </c>
      <c r="B23">
        <v>58</v>
      </c>
      <c r="C23">
        <v>55.33</v>
      </c>
      <c r="D23">
        <f t="shared" si="1"/>
        <v>55.04</v>
      </c>
      <c r="E23">
        <v>79</v>
      </c>
      <c r="F23">
        <f t="shared" si="2"/>
        <v>1.4353197674418605</v>
      </c>
      <c r="G23">
        <v>1.465025</v>
      </c>
      <c r="H23">
        <f t="shared" si="0"/>
        <v>1.47536621061173</v>
      </c>
    </row>
    <row r="24" spans="1:8" x14ac:dyDescent="0.25">
      <c r="A24" t="s">
        <v>64</v>
      </c>
      <c r="B24">
        <v>44</v>
      </c>
      <c r="C24">
        <v>55</v>
      </c>
      <c r="D24">
        <f t="shared" si="1"/>
        <v>55.164999999999999</v>
      </c>
      <c r="E24">
        <v>58</v>
      </c>
      <c r="F24">
        <f t="shared" si="2"/>
        <v>1.0513912807033445</v>
      </c>
      <c r="G24">
        <v>1.058087</v>
      </c>
      <c r="H24">
        <f t="shared" si="0"/>
        <v>1.0655557466169749</v>
      </c>
    </row>
    <row r="25" spans="1:8" x14ac:dyDescent="0.25">
      <c r="A25" t="s">
        <v>65</v>
      </c>
      <c r="B25">
        <v>32</v>
      </c>
      <c r="C25">
        <v>54.5</v>
      </c>
      <c r="D25">
        <f t="shared" si="1"/>
        <v>54.75</v>
      </c>
      <c r="E25">
        <v>44</v>
      </c>
      <c r="F25">
        <f t="shared" si="2"/>
        <v>0.80365296803652964</v>
      </c>
      <c r="G25">
        <v>0.81964999999999999</v>
      </c>
      <c r="H25">
        <f t="shared" si="0"/>
        <v>0.82543568507561615</v>
      </c>
    </row>
    <row r="26" spans="1:8" x14ac:dyDescent="0.25">
      <c r="A26" t="s">
        <v>66</v>
      </c>
      <c r="B26">
        <v>65</v>
      </c>
      <c r="C26">
        <v>55.167000000000002</v>
      </c>
      <c r="D26">
        <f t="shared" si="1"/>
        <v>54.833500000000001</v>
      </c>
      <c r="E26">
        <v>32</v>
      </c>
      <c r="F26">
        <f t="shared" si="2"/>
        <v>0.58358485232567681</v>
      </c>
      <c r="G26">
        <v>0.674871</v>
      </c>
      <c r="H26">
        <f t="shared" si="0"/>
        <v>0.67963472972935546</v>
      </c>
    </row>
    <row r="27" spans="1:8" x14ac:dyDescent="0.25">
      <c r="A27" t="s">
        <v>55</v>
      </c>
      <c r="B27">
        <v>42</v>
      </c>
      <c r="C27">
        <v>56.167000000000002</v>
      </c>
      <c r="D27">
        <f t="shared" si="1"/>
        <v>55.667000000000002</v>
      </c>
      <c r="E27">
        <v>65</v>
      </c>
      <c r="F27">
        <f t="shared" si="2"/>
        <v>1.1676576786965347</v>
      </c>
      <c r="G27">
        <v>1.08</v>
      </c>
    </row>
    <row r="28" spans="1:8" x14ac:dyDescent="0.25">
      <c r="A28" t="s">
        <v>56</v>
      </c>
      <c r="B28">
        <v>44</v>
      </c>
      <c r="C28">
        <v>56.917000000000002</v>
      </c>
      <c r="D28">
        <f t="shared" si="1"/>
        <v>56.542000000000002</v>
      </c>
      <c r="E28">
        <v>42</v>
      </c>
      <c r="F28">
        <f t="shared" si="2"/>
        <v>0.7428106540270949</v>
      </c>
      <c r="G28">
        <v>0.70638000000000001</v>
      </c>
    </row>
    <row r="29" spans="1:8" x14ac:dyDescent="0.25">
      <c r="A29" t="s">
        <v>57</v>
      </c>
      <c r="B29">
        <v>49</v>
      </c>
      <c r="C29">
        <v>57.33</v>
      </c>
      <c r="D29">
        <f t="shared" si="1"/>
        <v>57.1235</v>
      </c>
      <c r="E29">
        <v>44</v>
      </c>
      <c r="F29">
        <f t="shared" si="2"/>
        <v>0.77026092588864481</v>
      </c>
      <c r="G29">
        <v>0.79149999999999998</v>
      </c>
    </row>
    <row r="30" spans="1:8" x14ac:dyDescent="0.25">
      <c r="A30" t="s">
        <v>58</v>
      </c>
      <c r="B30">
        <v>40</v>
      </c>
      <c r="C30">
        <v>57.83</v>
      </c>
      <c r="D30">
        <f t="shared" si="1"/>
        <v>57.58</v>
      </c>
      <c r="E30">
        <v>49</v>
      </c>
      <c r="F30">
        <f t="shared" si="2"/>
        <v>0.85098992705800625</v>
      </c>
      <c r="G30">
        <v>0.83260000000000001</v>
      </c>
    </row>
    <row r="31" spans="1:8" x14ac:dyDescent="0.25">
      <c r="A31" t="s">
        <v>59</v>
      </c>
      <c r="B31">
        <v>51</v>
      </c>
      <c r="C31">
        <v>59</v>
      </c>
      <c r="D31">
        <f t="shared" si="1"/>
        <v>58.414999999999999</v>
      </c>
      <c r="E31">
        <v>40</v>
      </c>
      <c r="F31">
        <f t="shared" si="2"/>
        <v>0.68475562783531629</v>
      </c>
      <c r="G31">
        <v>0.71587599999999996</v>
      </c>
    </row>
    <row r="32" spans="1:8" x14ac:dyDescent="0.25">
      <c r="A32" t="s">
        <v>60</v>
      </c>
      <c r="B32">
        <v>74</v>
      </c>
      <c r="C32">
        <v>58.58</v>
      </c>
      <c r="D32">
        <f t="shared" si="1"/>
        <v>58.79</v>
      </c>
      <c r="E32">
        <v>51</v>
      </c>
      <c r="F32">
        <f t="shared" si="2"/>
        <v>0.8674944718489539</v>
      </c>
      <c r="G32">
        <v>0.93140000000000001</v>
      </c>
    </row>
    <row r="33" spans="1:7" x14ac:dyDescent="0.25">
      <c r="A33" t="s">
        <v>61</v>
      </c>
      <c r="B33">
        <v>96</v>
      </c>
      <c r="C33">
        <v>58.42</v>
      </c>
      <c r="D33">
        <f t="shared" si="1"/>
        <v>58.5</v>
      </c>
      <c r="E33">
        <v>74</v>
      </c>
      <c r="F33">
        <f t="shared" si="2"/>
        <v>1.2649572649572649</v>
      </c>
      <c r="G33">
        <v>1.2493000000000001</v>
      </c>
    </row>
    <row r="34" spans="1:7" x14ac:dyDescent="0.25">
      <c r="A34" t="s">
        <v>62</v>
      </c>
      <c r="B34">
        <v>88</v>
      </c>
      <c r="C34">
        <v>58.83</v>
      </c>
      <c r="D34">
        <f t="shared" si="1"/>
        <v>58.625</v>
      </c>
      <c r="E34">
        <v>96</v>
      </c>
      <c r="F34">
        <f t="shared" si="2"/>
        <v>1.6375266524520256</v>
      </c>
      <c r="G34">
        <v>1.5911999999999999</v>
      </c>
    </row>
    <row r="35" spans="1:7" x14ac:dyDescent="0.25">
      <c r="A35" t="s">
        <v>63</v>
      </c>
      <c r="B35">
        <v>63</v>
      </c>
      <c r="C35">
        <v>58.917000000000002</v>
      </c>
      <c r="D35">
        <f t="shared" si="1"/>
        <v>58.8735</v>
      </c>
      <c r="E35">
        <v>88</v>
      </c>
      <c r="F35">
        <f t="shared" si="2"/>
        <v>1.4947302266724418</v>
      </c>
      <c r="G35">
        <v>1.465025</v>
      </c>
    </row>
    <row r="36" spans="1:7" x14ac:dyDescent="0.25">
      <c r="A36" t="s">
        <v>64</v>
      </c>
      <c r="B36">
        <v>50</v>
      </c>
      <c r="C36">
        <v>59.417000000000002</v>
      </c>
      <c r="D36">
        <f t="shared" si="1"/>
        <v>59.167000000000002</v>
      </c>
      <c r="E36">
        <v>63</v>
      </c>
      <c r="F36">
        <f t="shared" si="2"/>
        <v>1.0647827336184021</v>
      </c>
      <c r="G36">
        <v>1.058087</v>
      </c>
    </row>
    <row r="37" spans="1:7" x14ac:dyDescent="0.25">
      <c r="A37" t="s">
        <v>65</v>
      </c>
      <c r="B37">
        <v>46</v>
      </c>
      <c r="C37">
        <v>60.25</v>
      </c>
      <c r="D37">
        <f t="shared" si="1"/>
        <v>59.833500000000001</v>
      </c>
      <c r="E37">
        <v>50</v>
      </c>
      <c r="F37">
        <f t="shared" si="2"/>
        <v>0.83565226837808249</v>
      </c>
      <c r="G37">
        <v>0.81964999999999999</v>
      </c>
    </row>
    <row r="38" spans="1:7" x14ac:dyDescent="0.25">
      <c r="A38" t="s">
        <v>66</v>
      </c>
      <c r="B38">
        <v>60</v>
      </c>
      <c r="C38">
        <v>59.83</v>
      </c>
      <c r="D38">
        <f t="shared" si="1"/>
        <v>60.04</v>
      </c>
      <c r="E38">
        <v>46</v>
      </c>
      <c r="F38">
        <f t="shared" si="2"/>
        <v>0.76615589606928713</v>
      </c>
      <c r="G38">
        <v>0.674871</v>
      </c>
    </row>
    <row r="39" spans="1:7" x14ac:dyDescent="0.25">
      <c r="A39" t="s">
        <v>55</v>
      </c>
      <c r="B39">
        <v>40</v>
      </c>
      <c r="C39">
        <v>59.58</v>
      </c>
      <c r="D39">
        <f t="shared" si="1"/>
        <v>59.704999999999998</v>
      </c>
      <c r="E39">
        <v>60</v>
      </c>
      <c r="F39">
        <f t="shared" si="2"/>
        <v>1.0049409597186165</v>
      </c>
      <c r="G39">
        <v>1.08</v>
      </c>
    </row>
    <row r="40" spans="1:7" x14ac:dyDescent="0.25">
      <c r="A40" t="s">
        <v>56</v>
      </c>
      <c r="B40">
        <v>49</v>
      </c>
      <c r="C40">
        <v>59.83</v>
      </c>
      <c r="D40">
        <f t="shared" si="1"/>
        <v>59.704999999999998</v>
      </c>
      <c r="E40">
        <v>40</v>
      </c>
      <c r="F40">
        <f t="shared" si="2"/>
        <v>0.66996063981241105</v>
      </c>
      <c r="G40">
        <v>0.70638000000000001</v>
      </c>
    </row>
    <row r="41" spans="1:7" x14ac:dyDescent="0.25">
      <c r="A41" t="s">
        <v>57</v>
      </c>
      <c r="B41">
        <v>50</v>
      </c>
      <c r="C41">
        <v>60.75</v>
      </c>
      <c r="D41">
        <f t="shared" si="1"/>
        <v>60.29</v>
      </c>
      <c r="E41">
        <v>49</v>
      </c>
      <c r="F41">
        <f t="shared" si="2"/>
        <v>0.81273843091723341</v>
      </c>
      <c r="G41">
        <v>0.79149999999999998</v>
      </c>
    </row>
    <row r="42" spans="1:7" x14ac:dyDescent="0.25">
      <c r="A42" t="s">
        <v>58</v>
      </c>
      <c r="B42">
        <v>46</v>
      </c>
      <c r="C42">
        <v>62.08</v>
      </c>
      <c r="D42">
        <f t="shared" si="1"/>
        <v>61.414999999999999</v>
      </c>
      <c r="E42">
        <v>50</v>
      </c>
      <c r="F42">
        <f t="shared" si="2"/>
        <v>0.81413335504355611</v>
      </c>
      <c r="G42">
        <v>0.83260000000000001</v>
      </c>
    </row>
    <row r="43" spans="1:7" x14ac:dyDescent="0.25">
      <c r="A43" t="s">
        <v>59</v>
      </c>
      <c r="B43">
        <v>61</v>
      </c>
      <c r="C43">
        <v>61.08</v>
      </c>
      <c r="D43">
        <f t="shared" si="1"/>
        <v>61.58</v>
      </c>
      <c r="E43">
        <v>46</v>
      </c>
      <c r="F43">
        <f t="shared" si="2"/>
        <v>0.7469957778499513</v>
      </c>
      <c r="G43">
        <v>0.71587599999999996</v>
      </c>
    </row>
    <row r="44" spans="1:7" x14ac:dyDescent="0.25">
      <c r="A44" t="s">
        <v>60</v>
      </c>
      <c r="B44">
        <v>69</v>
      </c>
      <c r="C44">
        <v>61.5</v>
      </c>
      <c r="D44">
        <f t="shared" si="1"/>
        <v>61.29</v>
      </c>
      <c r="E44">
        <v>61</v>
      </c>
      <c r="F44">
        <f t="shared" si="2"/>
        <v>0.99526839614945339</v>
      </c>
      <c r="G44">
        <v>0.93140000000000001</v>
      </c>
    </row>
    <row r="45" spans="1:7" x14ac:dyDescent="0.25">
      <c r="B45">
        <v>93</v>
      </c>
      <c r="E45">
        <v>69</v>
      </c>
      <c r="G45">
        <v>1.2493000000000001</v>
      </c>
    </row>
    <row r="46" spans="1:7" x14ac:dyDescent="0.25">
      <c r="B46">
        <v>91</v>
      </c>
      <c r="E46">
        <v>93</v>
      </c>
      <c r="G46">
        <v>1.5911999999999999</v>
      </c>
    </row>
    <row r="47" spans="1:7" x14ac:dyDescent="0.25">
      <c r="B47">
        <v>74</v>
      </c>
      <c r="E47">
        <v>91</v>
      </c>
      <c r="G47">
        <v>1.465025</v>
      </c>
    </row>
    <row r="48" spans="1:7" x14ac:dyDescent="0.25">
      <c r="B48">
        <v>66</v>
      </c>
      <c r="E48">
        <v>74</v>
      </c>
      <c r="G48">
        <v>1.058087</v>
      </c>
    </row>
    <row r="49" spans="2:7" x14ac:dyDescent="0.25">
      <c r="B49">
        <v>34</v>
      </c>
      <c r="E49">
        <v>66</v>
      </c>
      <c r="G49">
        <v>0.81964999999999999</v>
      </c>
    </row>
    <row r="50" spans="2:7" x14ac:dyDescent="0.25">
      <c r="B50">
        <v>65</v>
      </c>
      <c r="E50">
        <v>34</v>
      </c>
      <c r="G50">
        <v>0.674871</v>
      </c>
    </row>
    <row r="51" spans="2:7" x14ac:dyDescent="0.25">
      <c r="E51">
        <v>65</v>
      </c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tabSelected="1" topLeftCell="A19" workbookViewId="0">
      <selection activeCell="K28" sqref="K28"/>
    </sheetView>
  </sheetViews>
  <sheetFormatPr defaultRowHeight="15" x14ac:dyDescent="0.25"/>
  <cols>
    <col min="2" max="2" width="12.140625" customWidth="1"/>
    <col min="12" max="12" width="17.28515625" customWidth="1"/>
  </cols>
  <sheetData>
    <row r="1" spans="1:17" x14ac:dyDescent="0.25">
      <c r="A1" s="6" t="s">
        <v>75</v>
      </c>
      <c r="B1" s="6" t="s">
        <v>77</v>
      </c>
      <c r="C1" s="6" t="s">
        <v>71</v>
      </c>
      <c r="D1" s="6" t="s">
        <v>70</v>
      </c>
      <c r="E1" s="6" t="s">
        <v>72</v>
      </c>
      <c r="F1" s="6" t="s">
        <v>73</v>
      </c>
      <c r="G1" s="6" t="s">
        <v>74</v>
      </c>
      <c r="H1" s="6" t="s">
        <v>76</v>
      </c>
      <c r="I1" s="6" t="s">
        <v>21</v>
      </c>
      <c r="J1" s="6" t="s">
        <v>20</v>
      </c>
    </row>
    <row r="2" spans="1:17" x14ac:dyDescent="0.25">
      <c r="A2">
        <v>1</v>
      </c>
      <c r="B2">
        <v>30</v>
      </c>
      <c r="F2">
        <f>AVERAGE(E14,E26)</f>
        <v>0.7122071279631943</v>
      </c>
      <c r="G2">
        <f>F2/(SUM(F2:F13)/12)</f>
        <v>0.71604138957692531</v>
      </c>
      <c r="H2">
        <f>B2/G2</f>
        <v>41.89701941353637</v>
      </c>
      <c r="I2">
        <f>$M$21 + $M$22 *A2</f>
        <v>48.79579579579579</v>
      </c>
      <c r="J2">
        <f>G2*I2</f>
        <v>34.939809427133511</v>
      </c>
    </row>
    <row r="3" spans="1:17" x14ac:dyDescent="0.25">
      <c r="A3">
        <f>A2+1</f>
        <v>2</v>
      </c>
      <c r="B3">
        <v>35</v>
      </c>
      <c r="F3">
        <f t="shared" ref="F3:F7" si="0">AVERAGE(E15,E27)</f>
        <v>0.79942157205074005</v>
      </c>
      <c r="G3">
        <f t="shared" ref="G3:G49" si="1">F3/(SUM(F3:F14)/12)</f>
        <v>0.8037253728180489</v>
      </c>
      <c r="H3">
        <f t="shared" ref="H3:H37" si="2">B3/G3</f>
        <v>43.547212995505944</v>
      </c>
      <c r="I3">
        <f>$M$21 + $M$22 *A3</f>
        <v>49.304290004290003</v>
      </c>
      <c r="J3">
        <f t="shared" ref="J3:J49" si="3">G3*I3</f>
        <v>39.627108865227186</v>
      </c>
    </row>
    <row r="4" spans="1:17" x14ac:dyDescent="0.25">
      <c r="A4">
        <f t="shared" ref="A4:A49" si="4">A3+1</f>
        <v>3</v>
      </c>
      <c r="B4">
        <v>42</v>
      </c>
      <c r="F4">
        <f t="shared" si="0"/>
        <v>0.84353502833146066</v>
      </c>
      <c r="G4">
        <f t="shared" si="1"/>
        <v>0.84807628981459182</v>
      </c>
      <c r="H4">
        <f t="shared" si="2"/>
        <v>49.523846503457989</v>
      </c>
      <c r="I4">
        <f t="shared" ref="I4:I49" si="5">$M$21 + $M$22 *A4</f>
        <v>49.812784212784209</v>
      </c>
      <c r="J4">
        <f t="shared" si="3"/>
        <v>42.245041220512903</v>
      </c>
    </row>
    <row r="5" spans="1:17" x14ac:dyDescent="0.25">
      <c r="A5">
        <f t="shared" si="4"/>
        <v>4</v>
      </c>
      <c r="B5">
        <v>44</v>
      </c>
      <c r="F5">
        <f t="shared" si="0"/>
        <v>0.7218139011559751</v>
      </c>
      <c r="G5">
        <f t="shared" si="1"/>
        <v>0.72569986559166577</v>
      </c>
      <c r="H5">
        <f t="shared" si="2"/>
        <v>60.631126015335056</v>
      </c>
      <c r="I5">
        <f t="shared" si="5"/>
        <v>50.321278421278421</v>
      </c>
      <c r="J5">
        <f t="shared" si="3"/>
        <v>36.51814498672254</v>
      </c>
      <c r="L5" t="s">
        <v>30</v>
      </c>
    </row>
    <row r="6" spans="1:17" ht="15.75" thickBot="1" x14ac:dyDescent="0.3">
      <c r="A6">
        <f t="shared" si="4"/>
        <v>5</v>
      </c>
      <c r="B6">
        <v>57</v>
      </c>
      <c r="F6">
        <f t="shared" si="0"/>
        <v>0.93178312829729026</v>
      </c>
      <c r="G6">
        <f t="shared" si="1"/>
        <v>0.93679947737665359</v>
      </c>
      <c r="H6">
        <f t="shared" si="2"/>
        <v>60.84546519989393</v>
      </c>
      <c r="I6">
        <f t="shared" si="5"/>
        <v>50.829772629772627</v>
      </c>
      <c r="J6">
        <f t="shared" si="3"/>
        <v>47.61730443474513</v>
      </c>
    </row>
    <row r="7" spans="1:17" x14ac:dyDescent="0.25">
      <c r="A7">
        <f t="shared" si="4"/>
        <v>6</v>
      </c>
      <c r="B7">
        <v>66</v>
      </c>
      <c r="C7">
        <f>AVERAGE(B2:B13)</f>
        <v>53</v>
      </c>
      <c r="F7">
        <f t="shared" si="0"/>
        <v>1.192223285913679</v>
      </c>
      <c r="G7">
        <f t="shared" si="1"/>
        <v>1.1986417539094423</v>
      </c>
      <c r="H7">
        <f t="shared" si="2"/>
        <v>55.062323488012183</v>
      </c>
      <c r="I7">
        <f t="shared" si="5"/>
        <v>51.33826683826684</v>
      </c>
      <c r="J7">
        <f t="shared" si="3"/>
        <v>61.536190205691121</v>
      </c>
      <c r="L7" s="5" t="s">
        <v>31</v>
      </c>
      <c r="M7" s="5"/>
    </row>
    <row r="8" spans="1:17" x14ac:dyDescent="0.25">
      <c r="A8">
        <f t="shared" si="4"/>
        <v>7</v>
      </c>
      <c r="B8">
        <v>84</v>
      </c>
      <c r="C8">
        <f t="shared" ref="C8:C31" si="6">AVERAGE(B3:B14)</f>
        <v>54</v>
      </c>
      <c r="D8">
        <f>AVERAGE(C7:C8)</f>
        <v>53.5</v>
      </c>
      <c r="E8">
        <f>B8/D8</f>
        <v>1.5700934579439252</v>
      </c>
      <c r="F8">
        <f>AVERAGE(E8,E20)</f>
        <v>1.605559549484783</v>
      </c>
      <c r="G8">
        <f t="shared" si="1"/>
        <v>1.6142032983575489</v>
      </c>
      <c r="H8">
        <f t="shared" si="2"/>
        <v>52.038054986921388</v>
      </c>
      <c r="I8">
        <f t="shared" si="5"/>
        <v>51.846761046761046</v>
      </c>
      <c r="J8">
        <f t="shared" si="3"/>
        <v>83.691212690837361</v>
      </c>
      <c r="L8" s="2" t="s">
        <v>32</v>
      </c>
      <c r="M8" s="2">
        <v>0.29415224459237449</v>
      </c>
    </row>
    <row r="9" spans="1:17" x14ac:dyDescent="0.25">
      <c r="A9">
        <f t="shared" si="4"/>
        <v>8</v>
      </c>
      <c r="B9">
        <v>79</v>
      </c>
      <c r="C9">
        <f t="shared" si="6"/>
        <v>54.75</v>
      </c>
      <c r="D9">
        <f t="shared" ref="D9:D31" si="7">AVERAGE(C8:C9)</f>
        <v>54.375</v>
      </c>
      <c r="E9">
        <f t="shared" ref="E9:E31" si="8">B9/D9</f>
        <v>1.4528735632183909</v>
      </c>
      <c r="F9">
        <f t="shared" ref="F9:F13" si="9">AVERAGE(E9,E21)</f>
        <v>1.4769698306497072</v>
      </c>
      <c r="G9">
        <f t="shared" si="1"/>
        <v>1.4849212431798702</v>
      </c>
      <c r="H9">
        <f t="shared" si="2"/>
        <v>53.201474733317312</v>
      </c>
      <c r="I9">
        <f t="shared" si="5"/>
        <v>52.355255255255258</v>
      </c>
      <c r="J9">
        <f t="shared" si="3"/>
        <v>77.743430720633071</v>
      </c>
      <c r="L9" s="2" t="s">
        <v>33</v>
      </c>
      <c r="M9" s="2">
        <v>8.6525542998732122E-2</v>
      </c>
    </row>
    <row r="10" spans="1:17" x14ac:dyDescent="0.25">
      <c r="A10">
        <f t="shared" si="4"/>
        <v>9</v>
      </c>
      <c r="B10">
        <v>58</v>
      </c>
      <c r="C10">
        <f t="shared" si="6"/>
        <v>55.333333333333336</v>
      </c>
      <c r="D10">
        <f t="shared" si="7"/>
        <v>55.041666666666671</v>
      </c>
      <c r="E10">
        <f t="shared" si="8"/>
        <v>1.0537471612414837</v>
      </c>
      <c r="F10">
        <f t="shared" si="9"/>
        <v>1.0619054277544997</v>
      </c>
      <c r="G10">
        <f t="shared" si="1"/>
        <v>1.0676222850496158</v>
      </c>
      <c r="H10">
        <f t="shared" si="2"/>
        <v>54.326329463331277</v>
      </c>
      <c r="I10">
        <f t="shared" si="5"/>
        <v>52.863749463749464</v>
      </c>
      <c r="J10">
        <f t="shared" si="3"/>
        <v>56.438516998778603</v>
      </c>
      <c r="L10" s="2" t="s">
        <v>34</v>
      </c>
      <c r="M10" s="2">
        <v>5.9658647204577191E-2</v>
      </c>
    </row>
    <row r="11" spans="1:17" x14ac:dyDescent="0.25">
      <c r="A11">
        <f t="shared" si="4"/>
        <v>10</v>
      </c>
      <c r="B11">
        <v>44</v>
      </c>
      <c r="C11">
        <f t="shared" si="6"/>
        <v>55</v>
      </c>
      <c r="D11">
        <f t="shared" si="7"/>
        <v>55.166666666666671</v>
      </c>
      <c r="E11">
        <f t="shared" si="8"/>
        <v>0.79758308157099689</v>
      </c>
      <c r="F11">
        <f t="shared" si="9"/>
        <v>0.82132675205310401</v>
      </c>
      <c r="G11">
        <f t="shared" si="1"/>
        <v>0.82574846338132268</v>
      </c>
      <c r="H11">
        <f t="shared" si="2"/>
        <v>53.284991678732588</v>
      </c>
      <c r="I11">
        <f t="shared" si="5"/>
        <v>53.37224367224367</v>
      </c>
      <c r="J11">
        <f t="shared" si="3"/>
        <v>44.072048199568734</v>
      </c>
      <c r="L11" s="2" t="s">
        <v>35</v>
      </c>
      <c r="M11" s="2">
        <v>17.661114297675176</v>
      </c>
    </row>
    <row r="12" spans="1:17" ht="15.75" thickBot="1" x14ac:dyDescent="0.3">
      <c r="A12">
        <f t="shared" si="4"/>
        <v>11</v>
      </c>
      <c r="B12">
        <v>32</v>
      </c>
      <c r="C12">
        <f t="shared" si="6"/>
        <v>54.5</v>
      </c>
      <c r="D12">
        <f t="shared" si="7"/>
        <v>54.75</v>
      </c>
      <c r="E12">
        <f t="shared" si="8"/>
        <v>0.58447488584474883</v>
      </c>
      <c r="F12">
        <f t="shared" si="9"/>
        <v>0.67663855712850252</v>
      </c>
      <c r="G12">
        <f t="shared" si="1"/>
        <v>0.680281308029837</v>
      </c>
      <c r="H12">
        <f t="shared" si="2"/>
        <v>47.039363895908316</v>
      </c>
      <c r="I12">
        <f t="shared" si="5"/>
        <v>53.880737880737883</v>
      </c>
      <c r="J12">
        <f t="shared" si="3"/>
        <v>36.654058843121156</v>
      </c>
      <c r="L12" s="3" t="s">
        <v>36</v>
      </c>
      <c r="M12" s="3">
        <v>36</v>
      </c>
    </row>
    <row r="13" spans="1:17" x14ac:dyDescent="0.25">
      <c r="A13">
        <f t="shared" si="4"/>
        <v>12</v>
      </c>
      <c r="B13">
        <v>65</v>
      </c>
      <c r="C13">
        <f t="shared" si="6"/>
        <v>55.166666666666664</v>
      </c>
      <c r="D13">
        <f t="shared" si="7"/>
        <v>54.833333333333329</v>
      </c>
      <c r="E13">
        <f t="shared" si="8"/>
        <v>1.1854103343465046</v>
      </c>
      <c r="F13">
        <f t="shared" si="9"/>
        <v>1.0923581859102405</v>
      </c>
      <c r="G13">
        <f t="shared" si="1"/>
        <v>1.0982389639881669</v>
      </c>
      <c r="H13">
        <f t="shared" si="2"/>
        <v>59.185661892706577</v>
      </c>
      <c r="I13">
        <f t="shared" si="5"/>
        <v>54.389232089232088</v>
      </c>
      <c r="J13">
        <f t="shared" si="3"/>
        <v>59.732373901790211</v>
      </c>
    </row>
    <row r="14" spans="1:17" ht="15.75" thickBot="1" x14ac:dyDescent="0.3">
      <c r="A14">
        <f t="shared" si="4"/>
        <v>13</v>
      </c>
      <c r="B14">
        <v>42</v>
      </c>
      <c r="C14">
        <f t="shared" si="6"/>
        <v>56.166666666666664</v>
      </c>
      <c r="D14">
        <f t="shared" si="7"/>
        <v>55.666666666666664</v>
      </c>
      <c r="E14">
        <f t="shared" si="8"/>
        <v>0.75449101796407192</v>
      </c>
      <c r="F14">
        <v>0.71220700000000003</v>
      </c>
      <c r="G14">
        <f>F14/(SUM(F14:F25)/12)</f>
        <v>0.71604122173206985</v>
      </c>
      <c r="H14">
        <f t="shared" si="2"/>
        <v>58.655840928269448</v>
      </c>
      <c r="I14">
        <f t="shared" si="5"/>
        <v>54.897726297726301</v>
      </c>
      <c r="J14">
        <f t="shared" si="3"/>
        <v>39.309035008536718</v>
      </c>
      <c r="L14" t="s">
        <v>37</v>
      </c>
    </row>
    <row r="15" spans="1:17" x14ac:dyDescent="0.25">
      <c r="A15">
        <f t="shared" si="4"/>
        <v>14</v>
      </c>
      <c r="B15">
        <v>44</v>
      </c>
      <c r="C15">
        <f t="shared" si="6"/>
        <v>56.916666666666664</v>
      </c>
      <c r="D15">
        <f t="shared" si="7"/>
        <v>56.541666666666664</v>
      </c>
      <c r="E15">
        <f t="shared" si="8"/>
        <v>0.77818717759764189</v>
      </c>
      <c r="F15">
        <v>0.79942199999999997</v>
      </c>
      <c r="G15">
        <f t="shared" si="1"/>
        <v>0.803725750462288</v>
      </c>
      <c r="H15">
        <f t="shared" si="2"/>
        <v>54.745042042875973</v>
      </c>
      <c r="I15">
        <f t="shared" si="5"/>
        <v>55.406220506220507</v>
      </c>
      <c r="J15">
        <f t="shared" si="3"/>
        <v>44.53140615664109</v>
      </c>
      <c r="L15" s="4"/>
      <c r="M15" s="4" t="s">
        <v>42</v>
      </c>
      <c r="N15" s="4" t="s">
        <v>43</v>
      </c>
      <c r="O15" s="4" t="s">
        <v>44</v>
      </c>
      <c r="P15" s="4" t="s">
        <v>45</v>
      </c>
      <c r="Q15" s="4" t="s">
        <v>46</v>
      </c>
    </row>
    <row r="16" spans="1:17" x14ac:dyDescent="0.25">
      <c r="A16">
        <f t="shared" si="4"/>
        <v>15</v>
      </c>
      <c r="B16">
        <v>49</v>
      </c>
      <c r="C16">
        <f t="shared" si="6"/>
        <v>57.333333333333336</v>
      </c>
      <c r="D16">
        <f t="shared" si="7"/>
        <v>57.125</v>
      </c>
      <c r="E16">
        <f t="shared" si="8"/>
        <v>0.85776805251641142</v>
      </c>
      <c r="F16">
        <v>0.84353500000000003</v>
      </c>
      <c r="G16">
        <f t="shared" si="1"/>
        <v>0.84807623622593087</v>
      </c>
      <c r="H16">
        <f t="shared" si="2"/>
        <v>57.777824571594536</v>
      </c>
      <c r="I16">
        <f t="shared" si="5"/>
        <v>55.914714714714719</v>
      </c>
      <c r="J16">
        <f t="shared" si="3"/>
        <v>47.419940804901934</v>
      </c>
      <c r="L16" s="2" t="s">
        <v>38</v>
      </c>
      <c r="M16" s="2">
        <v>1</v>
      </c>
      <c r="N16" s="2">
        <v>1004.5303088803084</v>
      </c>
      <c r="O16" s="2">
        <v>1004.5303088803084</v>
      </c>
      <c r="P16" s="2">
        <v>3.2205262439569329</v>
      </c>
      <c r="Q16" s="2">
        <v>8.161599832152884E-2</v>
      </c>
    </row>
    <row r="17" spans="1:20" x14ac:dyDescent="0.25">
      <c r="A17">
        <f t="shared" si="4"/>
        <v>16</v>
      </c>
      <c r="B17">
        <v>40</v>
      </c>
      <c r="C17">
        <f t="shared" si="6"/>
        <v>57.833333333333336</v>
      </c>
      <c r="D17">
        <f t="shared" si="7"/>
        <v>57.583333333333336</v>
      </c>
      <c r="E17">
        <f t="shared" si="8"/>
        <v>0.69464544138929085</v>
      </c>
      <c r="F17">
        <v>0.72181399999999996</v>
      </c>
      <c r="G17">
        <f t="shared" si="1"/>
        <v>0.72569994176315622</v>
      </c>
      <c r="H17">
        <f t="shared" si="2"/>
        <v>55.119199683020838</v>
      </c>
      <c r="I17">
        <f t="shared" si="5"/>
        <v>56.423208923208925</v>
      </c>
      <c r="J17">
        <f t="shared" si="3"/>
        <v>40.946319429663113</v>
      </c>
      <c r="L17" s="2" t="s">
        <v>39</v>
      </c>
      <c r="M17" s="2">
        <v>34</v>
      </c>
      <c r="N17" s="2">
        <v>10605.108580008584</v>
      </c>
      <c r="O17" s="2">
        <v>311.91495823554658</v>
      </c>
      <c r="P17" s="2"/>
      <c r="Q17" s="2"/>
    </row>
    <row r="18" spans="1:20" ht="15.75" thickBot="1" x14ac:dyDescent="0.3">
      <c r="A18">
        <f t="shared" si="4"/>
        <v>17</v>
      </c>
      <c r="B18">
        <v>51</v>
      </c>
      <c r="C18">
        <f t="shared" si="6"/>
        <v>59</v>
      </c>
      <c r="D18">
        <f t="shared" si="7"/>
        <v>58.416666666666671</v>
      </c>
      <c r="E18">
        <f t="shared" si="8"/>
        <v>0.87303851640513541</v>
      </c>
      <c r="F18">
        <v>0.93178300000000003</v>
      </c>
      <c r="G18">
        <f t="shared" si="1"/>
        <v>0.9367993261919263</v>
      </c>
      <c r="H18">
        <f t="shared" si="2"/>
        <v>54.440688175251097</v>
      </c>
      <c r="I18">
        <f t="shared" si="5"/>
        <v>56.931703131703131</v>
      </c>
      <c r="J18">
        <f t="shared" si="3"/>
        <v>53.333581132738274</v>
      </c>
      <c r="L18" s="3" t="s">
        <v>40</v>
      </c>
      <c r="M18" s="3">
        <v>35</v>
      </c>
      <c r="N18" s="3">
        <v>11609.638888888892</v>
      </c>
      <c r="O18" s="3"/>
      <c r="P18" s="3"/>
      <c r="Q18" s="3"/>
    </row>
    <row r="19" spans="1:20" ht="15.75" thickBot="1" x14ac:dyDescent="0.3">
      <c r="A19">
        <f t="shared" si="4"/>
        <v>18</v>
      </c>
      <c r="B19">
        <v>74</v>
      </c>
      <c r="C19">
        <f t="shared" si="6"/>
        <v>58.583333333333336</v>
      </c>
      <c r="D19">
        <f t="shared" si="7"/>
        <v>58.791666666666671</v>
      </c>
      <c r="E19">
        <f t="shared" si="8"/>
        <v>1.2586817859673989</v>
      </c>
      <c r="F19">
        <v>1.192223</v>
      </c>
      <c r="G19">
        <f t="shared" si="1"/>
        <v>1.1986414251714368</v>
      </c>
      <c r="H19">
        <f t="shared" si="2"/>
        <v>61.736561448655159</v>
      </c>
      <c r="I19">
        <f t="shared" si="5"/>
        <v>57.440197340197344</v>
      </c>
      <c r="J19">
        <f t="shared" si="3"/>
        <v>68.850200001982714</v>
      </c>
    </row>
    <row r="20" spans="1:20" x14ac:dyDescent="0.25">
      <c r="A20">
        <f t="shared" si="4"/>
        <v>19</v>
      </c>
      <c r="B20">
        <v>96</v>
      </c>
      <c r="C20">
        <f t="shared" si="6"/>
        <v>58.416666666666664</v>
      </c>
      <c r="D20">
        <f t="shared" si="7"/>
        <v>58.5</v>
      </c>
      <c r="E20">
        <f t="shared" si="8"/>
        <v>1.641025641025641</v>
      </c>
      <c r="F20">
        <v>1.6055600000000001</v>
      </c>
      <c r="G20">
        <f t="shared" si="1"/>
        <v>1.6142036570324947</v>
      </c>
      <c r="H20">
        <f t="shared" si="2"/>
        <v>59.472049627544287</v>
      </c>
      <c r="I20">
        <f t="shared" si="5"/>
        <v>57.948691548691549</v>
      </c>
      <c r="J20">
        <f t="shared" si="3"/>
        <v>93.540989818145917</v>
      </c>
      <c r="L20" s="4"/>
      <c r="M20" s="4" t="s">
        <v>47</v>
      </c>
      <c r="N20" s="4" t="s">
        <v>35</v>
      </c>
      <c r="O20" s="4" t="s">
        <v>48</v>
      </c>
      <c r="P20" s="4" t="s">
        <v>49</v>
      </c>
      <c r="Q20" s="4" t="s">
        <v>50</v>
      </c>
      <c r="R20" s="4" t="s">
        <v>51</v>
      </c>
      <c r="S20" s="4" t="s">
        <v>52</v>
      </c>
      <c r="T20" s="4" t="s">
        <v>53</v>
      </c>
    </row>
    <row r="21" spans="1:20" x14ac:dyDescent="0.25">
      <c r="A21">
        <f t="shared" si="4"/>
        <v>20</v>
      </c>
      <c r="B21">
        <v>88</v>
      </c>
      <c r="C21">
        <f t="shared" si="6"/>
        <v>58.833333333333336</v>
      </c>
      <c r="D21">
        <f t="shared" si="7"/>
        <v>58.625</v>
      </c>
      <c r="E21">
        <f t="shared" si="8"/>
        <v>1.5010660980810235</v>
      </c>
      <c r="F21">
        <v>1.4769699999999999</v>
      </c>
      <c r="G21">
        <f t="shared" si="1"/>
        <v>1.4849213827744112</v>
      </c>
      <c r="H21">
        <f t="shared" si="2"/>
        <v>59.26239666343934</v>
      </c>
      <c r="I21">
        <f t="shared" si="5"/>
        <v>58.457185757185762</v>
      </c>
      <c r="J21">
        <f t="shared" si="3"/>
        <v>86.804325107660901</v>
      </c>
      <c r="L21" s="2" t="s">
        <v>41</v>
      </c>
      <c r="M21" s="2">
        <v>48.287301587301585</v>
      </c>
      <c r="N21" s="2">
        <v>6.0118655096948546</v>
      </c>
      <c r="O21" s="2">
        <v>8.0319996362913511</v>
      </c>
      <c r="P21" s="2">
        <v>2.3148776319723702E-9</v>
      </c>
      <c r="Q21" s="2">
        <v>36.069720914467645</v>
      </c>
      <c r="R21" s="2">
        <v>60.504882260135524</v>
      </c>
      <c r="S21" s="2">
        <v>36.069720914467645</v>
      </c>
      <c r="T21" s="2">
        <v>60.504882260135524</v>
      </c>
    </row>
    <row r="22" spans="1:20" ht="15.75" thickBot="1" x14ac:dyDescent="0.3">
      <c r="A22">
        <f t="shared" si="4"/>
        <v>21</v>
      </c>
      <c r="B22">
        <v>63</v>
      </c>
      <c r="C22">
        <f t="shared" si="6"/>
        <v>58.916666666666664</v>
      </c>
      <c r="D22">
        <f t="shared" si="7"/>
        <v>58.875</v>
      </c>
      <c r="E22">
        <f t="shared" si="8"/>
        <v>1.0700636942675159</v>
      </c>
      <c r="F22">
        <v>1.0619050000000001</v>
      </c>
      <c r="G22">
        <f t="shared" si="1"/>
        <v>1.0676218480910658</v>
      </c>
      <c r="H22">
        <f t="shared" si="2"/>
        <v>59.009657879000471</v>
      </c>
      <c r="I22">
        <f t="shared" si="5"/>
        <v>58.965679965679968</v>
      </c>
      <c r="J22">
        <f t="shared" si="3"/>
        <v>62.953048218905579</v>
      </c>
      <c r="L22" s="3" t="s">
        <v>54</v>
      </c>
      <c r="M22" s="3">
        <v>0.50849420849420879</v>
      </c>
      <c r="N22" s="3">
        <v>0.28334959067699433</v>
      </c>
      <c r="O22" s="3">
        <v>1.7945824706479605</v>
      </c>
      <c r="P22" s="3">
        <v>8.1615998321528646E-2</v>
      </c>
      <c r="Q22" s="3">
        <v>-6.7341441376536082E-2</v>
      </c>
      <c r="R22" s="3">
        <v>1.0843298583649537</v>
      </c>
      <c r="S22" s="3">
        <v>-6.7341441376536082E-2</v>
      </c>
      <c r="T22" s="3">
        <v>1.0843298583649537</v>
      </c>
    </row>
    <row r="23" spans="1:20" x14ac:dyDescent="0.25">
      <c r="A23">
        <f t="shared" si="4"/>
        <v>22</v>
      </c>
      <c r="B23">
        <v>50</v>
      </c>
      <c r="C23">
        <f t="shared" si="6"/>
        <v>59.416666666666664</v>
      </c>
      <c r="D23">
        <f t="shared" si="7"/>
        <v>59.166666666666664</v>
      </c>
      <c r="E23">
        <f t="shared" si="8"/>
        <v>0.84507042253521125</v>
      </c>
      <c r="F23">
        <v>0.82132700000000003</v>
      </c>
      <c r="G23">
        <f t="shared" si="1"/>
        <v>0.82574867773208593</v>
      </c>
      <c r="H23">
        <f t="shared" si="2"/>
        <v>60.551111189574918</v>
      </c>
      <c r="I23">
        <f t="shared" si="5"/>
        <v>59.474174174174181</v>
      </c>
      <c r="J23">
        <f t="shared" si="3"/>
        <v>49.110720683532101</v>
      </c>
    </row>
    <row r="24" spans="1:20" x14ac:dyDescent="0.25">
      <c r="A24">
        <f t="shared" si="4"/>
        <v>23</v>
      </c>
      <c r="B24">
        <v>46</v>
      </c>
      <c r="C24">
        <f t="shared" si="6"/>
        <v>60.25</v>
      </c>
      <c r="D24">
        <f t="shared" si="7"/>
        <v>59.833333333333329</v>
      </c>
      <c r="E24">
        <f t="shared" si="8"/>
        <v>0.76880222841225632</v>
      </c>
      <c r="F24">
        <v>0.67663899999999999</v>
      </c>
      <c r="G24">
        <f t="shared" si="1"/>
        <v>0.68028173863998243</v>
      </c>
      <c r="H24">
        <f t="shared" si="2"/>
        <v>67.619042798301606</v>
      </c>
      <c r="I24">
        <f t="shared" si="5"/>
        <v>59.982668382668386</v>
      </c>
      <c r="J24">
        <f t="shared" si="3"/>
        <v>40.805113935627155</v>
      </c>
    </row>
    <row r="25" spans="1:20" x14ac:dyDescent="0.25">
      <c r="A25">
        <f t="shared" si="4"/>
        <v>24</v>
      </c>
      <c r="B25">
        <v>60</v>
      </c>
      <c r="C25">
        <f t="shared" si="6"/>
        <v>59.833333333333336</v>
      </c>
      <c r="D25">
        <f t="shared" si="7"/>
        <v>60.041666666666671</v>
      </c>
      <c r="E25">
        <f t="shared" si="8"/>
        <v>0.99930603747397628</v>
      </c>
      <c r="F25">
        <v>1.0923579999999999</v>
      </c>
      <c r="G25">
        <f t="shared" si="1"/>
        <v>1.0982387941831522</v>
      </c>
      <c r="H25">
        <f t="shared" si="2"/>
        <v>54.632927117300376</v>
      </c>
      <c r="I25">
        <f t="shared" si="5"/>
        <v>60.491162591162592</v>
      </c>
      <c r="J25">
        <f t="shared" si="3"/>
        <v>66.433741462855409</v>
      </c>
    </row>
    <row r="26" spans="1:20" x14ac:dyDescent="0.25">
      <c r="A26">
        <f t="shared" si="4"/>
        <v>25</v>
      </c>
      <c r="B26">
        <v>40</v>
      </c>
      <c r="C26">
        <f t="shared" si="6"/>
        <v>59.583333333333336</v>
      </c>
      <c r="D26">
        <f t="shared" si="7"/>
        <v>59.708333333333336</v>
      </c>
      <c r="E26">
        <f t="shared" si="8"/>
        <v>0.66992323796231679</v>
      </c>
      <c r="F26">
        <v>0.71220700000000003</v>
      </c>
      <c r="G26">
        <f>F26/(SUM(F26:F37)/12)</f>
        <v>0.71604122173206985</v>
      </c>
      <c r="H26">
        <f t="shared" si="2"/>
        <v>55.862705645970898</v>
      </c>
      <c r="I26">
        <f t="shared" si="5"/>
        <v>60.999656799656805</v>
      </c>
      <c r="J26">
        <f t="shared" si="3"/>
        <v>43.67826878006322</v>
      </c>
    </row>
    <row r="27" spans="1:20" x14ac:dyDescent="0.25">
      <c r="A27">
        <f t="shared" si="4"/>
        <v>26</v>
      </c>
      <c r="B27">
        <v>49</v>
      </c>
      <c r="C27">
        <f t="shared" si="6"/>
        <v>59.833333333333336</v>
      </c>
      <c r="D27">
        <f t="shared" si="7"/>
        <v>59.708333333333336</v>
      </c>
      <c r="E27">
        <f t="shared" si="8"/>
        <v>0.8206559665038381</v>
      </c>
      <c r="F27">
        <v>0.79942199999999997</v>
      </c>
      <c r="G27">
        <f t="shared" si="1"/>
        <v>0.75348378873910171</v>
      </c>
      <c r="H27">
        <f t="shared" si="2"/>
        <v>65.031259772685758</v>
      </c>
      <c r="I27">
        <f t="shared" si="5"/>
        <v>61.508151008151017</v>
      </c>
      <c r="J27">
        <f t="shared" si="3"/>
        <v>46.34539465995843</v>
      </c>
    </row>
    <row r="28" spans="1:20" x14ac:dyDescent="0.25">
      <c r="A28">
        <f t="shared" si="4"/>
        <v>27</v>
      </c>
      <c r="B28">
        <v>50</v>
      </c>
      <c r="C28">
        <f t="shared" si="6"/>
        <v>60.75</v>
      </c>
      <c r="D28">
        <f t="shared" si="7"/>
        <v>60.291666666666671</v>
      </c>
      <c r="E28">
        <f t="shared" si="8"/>
        <v>0.82930200414651001</v>
      </c>
      <c r="F28">
        <v>0.84353500000000003</v>
      </c>
      <c r="G28">
        <f t="shared" si="1"/>
        <v>0.7305448540042655</v>
      </c>
      <c r="H28">
        <f t="shared" si="2"/>
        <v>68.442067213176287</v>
      </c>
      <c r="I28">
        <f t="shared" si="5"/>
        <v>62.016645216645223</v>
      </c>
      <c r="J28">
        <f t="shared" si="3"/>
        <v>45.305941025628414</v>
      </c>
    </row>
    <row r="29" spans="1:20" x14ac:dyDescent="0.25">
      <c r="A29">
        <f t="shared" si="4"/>
        <v>28</v>
      </c>
      <c r="B29">
        <v>46</v>
      </c>
      <c r="C29">
        <f t="shared" si="6"/>
        <v>62.083333333333336</v>
      </c>
      <c r="D29">
        <f t="shared" si="7"/>
        <v>61.416666666666671</v>
      </c>
      <c r="E29">
        <f t="shared" si="8"/>
        <v>0.74898236092265935</v>
      </c>
      <c r="F29">
        <v>0.72181399999999996</v>
      </c>
      <c r="G29">
        <f t="shared" si="1"/>
        <v>0.56421226022697935</v>
      </c>
      <c r="H29">
        <f t="shared" si="2"/>
        <v>81.529600192478028</v>
      </c>
      <c r="I29">
        <f t="shared" si="5"/>
        <v>62.525139425139429</v>
      </c>
      <c r="J29">
        <f t="shared" si="3"/>
        <v>35.277450236064936</v>
      </c>
    </row>
    <row r="30" spans="1:20" x14ac:dyDescent="0.25">
      <c r="A30">
        <f t="shared" si="4"/>
        <v>29</v>
      </c>
      <c r="B30">
        <v>61</v>
      </c>
      <c r="C30">
        <f t="shared" si="6"/>
        <v>61.083333333333336</v>
      </c>
      <c r="D30">
        <f t="shared" si="7"/>
        <v>61.583333333333336</v>
      </c>
      <c r="E30">
        <f t="shared" si="8"/>
        <v>0.99052774018944512</v>
      </c>
      <c r="F30">
        <v>0.93178300000000003</v>
      </c>
      <c r="G30">
        <f t="shared" si="1"/>
        <v>0.64314909987335911</v>
      </c>
      <c r="H30">
        <f t="shared" si="2"/>
        <v>94.845814154153928</v>
      </c>
      <c r="I30">
        <f t="shared" si="5"/>
        <v>63.033633633633642</v>
      </c>
      <c r="J30">
        <f t="shared" si="3"/>
        <v>40.540024733218573</v>
      </c>
    </row>
    <row r="31" spans="1:20" x14ac:dyDescent="0.25">
      <c r="A31">
        <f t="shared" si="4"/>
        <v>30</v>
      </c>
      <c r="B31">
        <v>69</v>
      </c>
      <c r="C31">
        <f t="shared" si="6"/>
        <v>61.5</v>
      </c>
      <c r="D31">
        <f t="shared" si="7"/>
        <v>61.291666666666671</v>
      </c>
      <c r="E31">
        <f t="shared" si="8"/>
        <v>1.1257647858599591</v>
      </c>
      <c r="F31">
        <v>1.192223</v>
      </c>
      <c r="G31">
        <f t="shared" si="1"/>
        <v>0.72901905505433828</v>
      </c>
      <c r="H31">
        <f t="shared" si="2"/>
        <v>94.647731800174967</v>
      </c>
      <c r="I31">
        <f t="shared" si="5"/>
        <v>63.542127842127847</v>
      </c>
      <c r="J31">
        <f t="shared" si="3"/>
        <v>46.323421995610005</v>
      </c>
    </row>
    <row r="32" spans="1:20" x14ac:dyDescent="0.25">
      <c r="A32">
        <f t="shared" si="4"/>
        <v>31</v>
      </c>
      <c r="B32">
        <v>93</v>
      </c>
      <c r="F32">
        <v>1.6055600000000001</v>
      </c>
      <c r="G32">
        <f t="shared" si="1"/>
        <v>0.87500407602414021</v>
      </c>
      <c r="H32">
        <f t="shared" si="2"/>
        <v>106.28521917586387</v>
      </c>
      <c r="I32">
        <f t="shared" si="5"/>
        <v>64.050622050622053</v>
      </c>
      <c r="J32">
        <f t="shared" si="3"/>
        <v>56.04455536617597</v>
      </c>
    </row>
    <row r="33" spans="1:10" x14ac:dyDescent="0.25">
      <c r="A33">
        <f t="shared" si="4"/>
        <v>32</v>
      </c>
      <c r="B33">
        <v>91</v>
      </c>
      <c r="F33">
        <v>1.4769699999999999</v>
      </c>
      <c r="G33">
        <f t="shared" si="1"/>
        <v>0.7259075328853154</v>
      </c>
      <c r="H33">
        <f t="shared" si="2"/>
        <v>125.36031915565877</v>
      </c>
      <c r="I33">
        <f t="shared" si="5"/>
        <v>64.559116259116266</v>
      </c>
      <c r="J33">
        <f t="shared" si="3"/>
        <v>46.863948808911339</v>
      </c>
    </row>
    <row r="34" spans="1:10" x14ac:dyDescent="0.25">
      <c r="A34">
        <f t="shared" si="4"/>
        <v>33</v>
      </c>
      <c r="B34">
        <v>74</v>
      </c>
      <c r="F34">
        <v>1.0619050000000001</v>
      </c>
      <c r="G34">
        <f t="shared" si="1"/>
        <v>0.46579927307026658</v>
      </c>
      <c r="H34">
        <f t="shared" si="2"/>
        <v>158.86671422270979</v>
      </c>
      <c r="I34">
        <f t="shared" si="5"/>
        <v>65.067610467610479</v>
      </c>
      <c r="J34">
        <f t="shared" si="3"/>
        <v>30.30844565623223</v>
      </c>
    </row>
    <row r="35" spans="1:10" x14ac:dyDescent="0.25">
      <c r="A35">
        <f t="shared" si="4"/>
        <v>34</v>
      </c>
      <c r="B35">
        <v>66</v>
      </c>
      <c r="F35">
        <v>0.82132700000000003</v>
      </c>
      <c r="G35">
        <f t="shared" si="1"/>
        <v>0.31661651016847658</v>
      </c>
      <c r="H35">
        <f t="shared" si="2"/>
        <v>208.45406945102255</v>
      </c>
      <c r="I35">
        <f t="shared" si="5"/>
        <v>65.576104676104677</v>
      </c>
      <c r="J35">
        <f t="shared" si="3"/>
        <v>20.762477412990982</v>
      </c>
    </row>
    <row r="36" spans="1:10" x14ac:dyDescent="0.25">
      <c r="A36">
        <f t="shared" si="4"/>
        <v>35</v>
      </c>
      <c r="B36">
        <v>34</v>
      </c>
      <c r="F36">
        <v>0.67663899999999999</v>
      </c>
      <c r="G36">
        <f t="shared" si="1"/>
        <v>0.22835560200850902</v>
      </c>
      <c r="H36">
        <f t="shared" si="2"/>
        <v>148.89058862997845</v>
      </c>
      <c r="I36">
        <f t="shared" si="5"/>
        <v>66.08459888459889</v>
      </c>
      <c r="J36">
        <f t="shared" si="3"/>
        <v>15.090788361783423</v>
      </c>
    </row>
    <row r="37" spans="1:10" x14ac:dyDescent="0.25">
      <c r="A37">
        <f t="shared" si="4"/>
        <v>36</v>
      </c>
      <c r="B37">
        <v>65</v>
      </c>
      <c r="F37">
        <v>1.0923579999999999</v>
      </c>
      <c r="G37">
        <f t="shared" si="1"/>
        <v>0.32329642440946338</v>
      </c>
      <c r="H37">
        <f t="shared" si="2"/>
        <v>201.05387839883994</v>
      </c>
      <c r="I37">
        <f t="shared" si="5"/>
        <v>66.593093093093103</v>
      </c>
      <c r="J37">
        <f t="shared" si="3"/>
        <v>21.529308887363531</v>
      </c>
    </row>
    <row r="38" spans="1:10" x14ac:dyDescent="0.25">
      <c r="A38">
        <f t="shared" si="4"/>
        <v>37</v>
      </c>
      <c r="F38">
        <v>1.5080769999999999</v>
      </c>
      <c r="G38">
        <f t="shared" si="1"/>
        <v>0.39743430776632105</v>
      </c>
      <c r="I38">
        <f t="shared" si="5"/>
        <v>67.101587301587301</v>
      </c>
      <c r="J38">
        <f t="shared" si="3"/>
        <v>26.668472899227709</v>
      </c>
    </row>
    <row r="39" spans="1:10" x14ac:dyDescent="0.25">
      <c r="A39">
        <f t="shared" si="4"/>
        <v>38</v>
      </c>
      <c r="F39">
        <v>1.9237960000000001</v>
      </c>
      <c r="G39">
        <f t="shared" si="1"/>
        <v>0.45693148186788413</v>
      </c>
      <c r="I39">
        <f t="shared" si="5"/>
        <v>67.610081510081514</v>
      </c>
      <c r="J39">
        <f t="shared" si="3"/>
        <v>30.893174733609978</v>
      </c>
    </row>
    <row r="40" spans="1:10" x14ac:dyDescent="0.25">
      <c r="A40">
        <f t="shared" si="4"/>
        <v>39</v>
      </c>
      <c r="F40">
        <v>2.339515</v>
      </c>
      <c r="G40">
        <f t="shared" si="1"/>
        <v>0.5057350680760001</v>
      </c>
      <c r="I40">
        <f t="shared" si="5"/>
        <v>68.118575718575727</v>
      </c>
      <c r="J40">
        <f t="shared" si="3"/>
        <v>34.449952528274061</v>
      </c>
    </row>
    <row r="41" spans="1:10" x14ac:dyDescent="0.25">
      <c r="A41">
        <f t="shared" si="4"/>
        <v>40</v>
      </c>
      <c r="F41">
        <v>2.7552340000000002</v>
      </c>
      <c r="G41">
        <f t="shared" si="1"/>
        <v>0.54649032759560612</v>
      </c>
      <c r="I41">
        <f t="shared" si="5"/>
        <v>68.62706992706994</v>
      </c>
      <c r="J41">
        <f t="shared" si="3"/>
        <v>37.504029926371018</v>
      </c>
    </row>
    <row r="42" spans="1:10" x14ac:dyDescent="0.25">
      <c r="A42">
        <f t="shared" si="4"/>
        <v>41</v>
      </c>
      <c r="F42">
        <v>3.1709529999999999</v>
      </c>
      <c r="G42">
        <f t="shared" si="1"/>
        <v>0.58103650863528156</v>
      </c>
      <c r="I42">
        <f t="shared" si="5"/>
        <v>69.135564135564152</v>
      </c>
      <c r="J42">
        <f t="shared" si="3"/>
        <v>40.17028680785878</v>
      </c>
    </row>
    <row r="43" spans="1:10" x14ac:dyDescent="0.25">
      <c r="A43">
        <f t="shared" si="4"/>
        <v>42</v>
      </c>
      <c r="F43">
        <v>3.5866720000000001</v>
      </c>
      <c r="G43">
        <f t="shared" si="1"/>
        <v>0.61069210751718006</v>
      </c>
      <c r="I43">
        <f t="shared" si="5"/>
        <v>69.644058344058351</v>
      </c>
      <c r="J43">
        <f t="shared" si="3"/>
        <v>42.531076766182444</v>
      </c>
    </row>
    <row r="44" spans="1:10" x14ac:dyDescent="0.25">
      <c r="A44">
        <f t="shared" si="4"/>
        <v>43</v>
      </c>
      <c r="F44">
        <v>4.0023910000000003</v>
      </c>
      <c r="G44">
        <f t="shared" si="1"/>
        <v>0.63642698806959086</v>
      </c>
      <c r="I44">
        <f t="shared" si="5"/>
        <v>70.152552552552564</v>
      </c>
      <c r="J44">
        <f t="shared" si="3"/>
        <v>44.646977726414718</v>
      </c>
    </row>
    <row r="45" spans="1:10" x14ac:dyDescent="0.25">
      <c r="A45">
        <f t="shared" si="4"/>
        <v>44</v>
      </c>
      <c r="F45">
        <v>4.4181100000000004</v>
      </c>
      <c r="G45">
        <f t="shared" si="1"/>
        <v>0.65897046706016493</v>
      </c>
      <c r="I45">
        <f t="shared" si="5"/>
        <v>70.661046761046777</v>
      </c>
      <c r="J45">
        <f t="shared" si="3"/>
        <v>46.563542987087146</v>
      </c>
    </row>
    <row r="46" spans="1:10" x14ac:dyDescent="0.25">
      <c r="A46">
        <f t="shared" si="4"/>
        <v>45</v>
      </c>
      <c r="F46">
        <v>4.8338289999999997</v>
      </c>
      <c r="G46">
        <f t="shared" si="1"/>
        <v>0.67888153610737556</v>
      </c>
      <c r="I46">
        <f t="shared" si="5"/>
        <v>71.169540969540975</v>
      </c>
      <c r="J46">
        <f t="shared" si="3"/>
        <v>48.315687297458773</v>
      </c>
    </row>
    <row r="47" spans="1:10" x14ac:dyDescent="0.25">
      <c r="A47">
        <f t="shared" si="4"/>
        <v>46</v>
      </c>
      <c r="F47">
        <v>5.2495479999999999</v>
      </c>
      <c r="G47">
        <f t="shared" si="1"/>
        <v>0.69659584109745187</v>
      </c>
      <c r="I47">
        <f t="shared" si="5"/>
        <v>71.678035178035188</v>
      </c>
      <c r="J47">
        <f t="shared" si="3"/>
        <v>49.930621203056162</v>
      </c>
    </row>
    <row r="48" spans="1:10" x14ac:dyDescent="0.25">
      <c r="A48">
        <f t="shared" si="4"/>
        <v>47</v>
      </c>
      <c r="F48">
        <v>5.6652670000000001</v>
      </c>
      <c r="G48">
        <f t="shared" si="1"/>
        <v>0.71245792499146265</v>
      </c>
      <c r="I48">
        <f t="shared" si="5"/>
        <v>72.186529386529401</v>
      </c>
      <c r="J48">
        <f t="shared" si="3"/>
        <v>51.429864939061979</v>
      </c>
    </row>
    <row r="49" spans="1:10" x14ac:dyDescent="0.25">
      <c r="A49">
        <f t="shared" si="4"/>
        <v>48</v>
      </c>
      <c r="F49">
        <v>6.0809860000000002</v>
      </c>
      <c r="G49">
        <f t="shared" si="1"/>
        <v>0.72674385912872641</v>
      </c>
      <c r="I49">
        <f t="shared" si="5"/>
        <v>72.695023595023599</v>
      </c>
      <c r="J49">
        <f t="shared" si="3"/>
        <v>52.830661986901276</v>
      </c>
    </row>
    <row r="50" spans="1:10" x14ac:dyDescent="0.25">
      <c r="F50">
        <v>6.4967050000000004</v>
      </c>
    </row>
    <row r="51" spans="1:10" x14ac:dyDescent="0.25">
      <c r="F51">
        <v>6.9124239999999997</v>
      </c>
    </row>
    <row r="52" spans="1:10" x14ac:dyDescent="0.25">
      <c r="F52">
        <v>7.3281429999999999</v>
      </c>
    </row>
    <row r="53" spans="1:10" x14ac:dyDescent="0.25">
      <c r="F53">
        <v>7.743862</v>
      </c>
    </row>
    <row r="54" spans="1:10" x14ac:dyDescent="0.25">
      <c r="F54">
        <v>8.1595809999999993</v>
      </c>
    </row>
    <row r="55" spans="1:10" x14ac:dyDescent="0.25">
      <c r="F55">
        <v>8.5753000000000004</v>
      </c>
    </row>
    <row r="56" spans="1:10" x14ac:dyDescent="0.25">
      <c r="F56">
        <v>8.9910189999999997</v>
      </c>
    </row>
    <row r="57" spans="1:10" x14ac:dyDescent="0.25">
      <c r="F57">
        <v>9.4067380000000007</v>
      </c>
    </row>
    <row r="58" spans="1:10" x14ac:dyDescent="0.25">
      <c r="F58">
        <v>9.822457</v>
      </c>
    </row>
    <row r="59" spans="1:10" x14ac:dyDescent="0.25">
      <c r="F59">
        <v>10.238175999999999</v>
      </c>
    </row>
    <row r="60" spans="1:10" x14ac:dyDescent="0.25">
      <c r="F60">
        <v>10.653895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H11" sqref="H11"/>
    </sheetView>
  </sheetViews>
  <sheetFormatPr defaultRowHeight="15" x14ac:dyDescent="0.25"/>
  <sheetData>
    <row r="1" spans="1:8" x14ac:dyDescent="0.25">
      <c r="A1" t="s">
        <v>78</v>
      </c>
      <c r="B1" t="s">
        <v>79</v>
      </c>
    </row>
    <row r="2" spans="1:8" x14ac:dyDescent="0.25">
      <c r="A2">
        <v>1</v>
      </c>
      <c r="B2">
        <v>-8</v>
      </c>
      <c r="C2">
        <f>B2^2</f>
        <v>64</v>
      </c>
    </row>
    <row r="3" spans="1:8" x14ac:dyDescent="0.25">
      <c r="A3">
        <v>2</v>
      </c>
      <c r="B3">
        <v>-2</v>
      </c>
      <c r="C3">
        <f t="shared" ref="C3:C21" si="0">B3^2</f>
        <v>4</v>
      </c>
      <c r="E3" t="s">
        <v>8</v>
      </c>
      <c r="F3" t="s">
        <v>80</v>
      </c>
      <c r="G3" t="s">
        <v>82</v>
      </c>
      <c r="H3" t="s">
        <v>81</v>
      </c>
    </row>
    <row r="4" spans="1:8" x14ac:dyDescent="0.25">
      <c r="A4">
        <v>3</v>
      </c>
      <c r="B4">
        <v>4</v>
      </c>
      <c r="C4">
        <f t="shared" si="0"/>
        <v>16</v>
      </c>
      <c r="D4" s="7" t="s">
        <v>84</v>
      </c>
      <c r="E4">
        <f>AVERAGE(C2:C11)</f>
        <v>34.5</v>
      </c>
      <c r="F4">
        <f>SQRT(E4)</f>
        <v>5.873670062235365</v>
      </c>
      <c r="G4">
        <f>F4*3</f>
        <v>17.621010186706094</v>
      </c>
      <c r="H4">
        <v>-17.621010186706101</v>
      </c>
    </row>
    <row r="5" spans="1:8" x14ac:dyDescent="0.25">
      <c r="A5">
        <v>4</v>
      </c>
      <c r="B5">
        <v>7</v>
      </c>
      <c r="C5">
        <f t="shared" si="0"/>
        <v>49</v>
      </c>
      <c r="D5" s="7" t="s">
        <v>85</v>
      </c>
      <c r="E5">
        <f>AVERAGE(C12:C21)</f>
        <v>22.8</v>
      </c>
      <c r="F5">
        <f>SQRT(E5)</f>
        <v>4.7749345545253288</v>
      </c>
      <c r="G5">
        <f>3*(F5)</f>
        <v>14.324803663575986</v>
      </c>
      <c r="H5">
        <v>-14.3248</v>
      </c>
    </row>
    <row r="6" spans="1:8" x14ac:dyDescent="0.25">
      <c r="A6">
        <v>5</v>
      </c>
      <c r="B6">
        <v>9</v>
      </c>
      <c r="C6">
        <f t="shared" si="0"/>
        <v>81</v>
      </c>
    </row>
    <row r="7" spans="1:8" x14ac:dyDescent="0.25">
      <c r="A7">
        <v>6</v>
      </c>
      <c r="B7">
        <v>5</v>
      </c>
      <c r="C7">
        <f t="shared" si="0"/>
        <v>25</v>
      </c>
      <c r="D7" s="7" t="s">
        <v>84</v>
      </c>
      <c r="E7" t="s">
        <v>83</v>
      </c>
      <c r="F7" t="s">
        <v>82</v>
      </c>
      <c r="G7" t="s">
        <v>81</v>
      </c>
    </row>
    <row r="8" spans="1:8" x14ac:dyDescent="0.25">
      <c r="A8">
        <v>7</v>
      </c>
      <c r="B8">
        <v>0</v>
      </c>
      <c r="C8">
        <f t="shared" si="0"/>
        <v>0</v>
      </c>
      <c r="E8">
        <f>(AVERAGE(B2:B11))</f>
        <v>-0.1</v>
      </c>
      <c r="F8">
        <v>17.52101</v>
      </c>
      <c r="G8">
        <v>-17.721</v>
      </c>
    </row>
    <row r="9" spans="1:8" x14ac:dyDescent="0.25">
      <c r="A9">
        <v>8</v>
      </c>
      <c r="B9">
        <v>-3</v>
      </c>
      <c r="C9">
        <f t="shared" si="0"/>
        <v>9</v>
      </c>
      <c r="D9" s="7" t="s">
        <v>85</v>
      </c>
      <c r="E9">
        <f>AVERAGE(B12:B21)</f>
        <v>0</v>
      </c>
      <c r="F9">
        <v>14.3248</v>
      </c>
      <c r="G9">
        <v>-14.3248</v>
      </c>
    </row>
    <row r="10" spans="1:8" x14ac:dyDescent="0.25">
      <c r="A10">
        <v>9</v>
      </c>
      <c r="B10">
        <v>-9</v>
      </c>
      <c r="C10">
        <f t="shared" si="0"/>
        <v>81</v>
      </c>
    </row>
    <row r="11" spans="1:8" x14ac:dyDescent="0.25">
      <c r="A11">
        <v>10</v>
      </c>
      <c r="B11">
        <v>-4</v>
      </c>
      <c r="C11">
        <f t="shared" si="0"/>
        <v>16</v>
      </c>
    </row>
    <row r="12" spans="1:8" x14ac:dyDescent="0.25">
      <c r="A12">
        <v>11</v>
      </c>
      <c r="B12">
        <v>1</v>
      </c>
      <c r="C12">
        <f t="shared" si="0"/>
        <v>1</v>
      </c>
    </row>
    <row r="13" spans="1:8" x14ac:dyDescent="0.25">
      <c r="A13">
        <v>12</v>
      </c>
      <c r="B13">
        <v>6</v>
      </c>
      <c r="C13">
        <f t="shared" si="0"/>
        <v>36</v>
      </c>
    </row>
    <row r="14" spans="1:8" x14ac:dyDescent="0.25">
      <c r="A14">
        <v>13</v>
      </c>
      <c r="B14">
        <v>8</v>
      </c>
      <c r="C14">
        <f t="shared" si="0"/>
        <v>64</v>
      </c>
    </row>
    <row r="15" spans="1:8" x14ac:dyDescent="0.25">
      <c r="A15">
        <v>14</v>
      </c>
      <c r="B15">
        <v>4</v>
      </c>
      <c r="C15">
        <f t="shared" si="0"/>
        <v>16</v>
      </c>
    </row>
    <row r="16" spans="1:8" x14ac:dyDescent="0.25">
      <c r="A16">
        <v>15</v>
      </c>
      <c r="B16">
        <v>1</v>
      </c>
      <c r="C16">
        <f t="shared" si="0"/>
        <v>1</v>
      </c>
    </row>
    <row r="17" spans="1:3" x14ac:dyDescent="0.25">
      <c r="A17">
        <v>16</v>
      </c>
      <c r="B17">
        <v>-2</v>
      </c>
      <c r="C17">
        <f t="shared" si="0"/>
        <v>4</v>
      </c>
    </row>
    <row r="18" spans="1:3" x14ac:dyDescent="0.25">
      <c r="A18">
        <v>17</v>
      </c>
      <c r="B18">
        <v>-4</v>
      </c>
      <c r="C18">
        <f t="shared" si="0"/>
        <v>16</v>
      </c>
    </row>
    <row r="19" spans="1:3" x14ac:dyDescent="0.25">
      <c r="A19">
        <v>18</v>
      </c>
      <c r="B19">
        <v>-8</v>
      </c>
      <c r="C19">
        <f t="shared" si="0"/>
        <v>64</v>
      </c>
    </row>
    <row r="20" spans="1:3" x14ac:dyDescent="0.25">
      <c r="A20">
        <v>19</v>
      </c>
      <c r="B20">
        <v>-5</v>
      </c>
      <c r="C20">
        <f t="shared" si="0"/>
        <v>25</v>
      </c>
    </row>
    <row r="21" spans="1:3" x14ac:dyDescent="0.25">
      <c r="A21">
        <v>20</v>
      </c>
      <c r="B21">
        <v>-1</v>
      </c>
      <c r="C21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Mandingo</dc:creator>
  <cp:lastModifiedBy>daniel lopez valencia</cp:lastModifiedBy>
  <dcterms:created xsi:type="dcterms:W3CDTF">2013-01-23T17:18:53Z</dcterms:created>
  <dcterms:modified xsi:type="dcterms:W3CDTF">2013-01-30T03:33:54Z</dcterms:modified>
</cp:coreProperties>
</file>